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nu-my.sharepoint.com/personal/maarika_urm_parnu_ee/Documents/Desktop/_Taristuteenistuse juhataja tööd/Ehitajate tee ja Liivi tee TV ja foorid/Lepingu muudatuse ettepanek/"/>
    </mc:Choice>
  </mc:AlternateContent>
  <xr:revisionPtr revIDLastSave="1" documentId="13_ncr:1_{4DC8C081-F0B3-443E-A75B-CBBB895BAF5E}" xr6:coauthVersionLast="47" xr6:coauthVersionMax="47" xr10:uidLastSave="{62D4AB9E-1638-443C-A081-561C7DC6E2D2}"/>
  <bookViews>
    <workbookView xWindow="-38520" yWindow="-120" windowWidth="38640" windowHeight="21240" activeTab="2" xr2:uid="{00000000-000D-0000-FFFF-FFFF00000000}"/>
  </bookViews>
  <sheets>
    <sheet name="Lisa 1" sheetId="1" r:id="rId1"/>
    <sheet name="Lisa 2" sheetId="2" r:id="rId2"/>
    <sheet name="Lisa 1 alates 01.07.25 " sheetId="3" r:id="rId3"/>
  </sheets>
  <definedNames>
    <definedName name="_xlnm.Print_Area" localSheetId="0">'Lisa 1'!$A$1:$I$47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3" l="1"/>
  <c r="G11" i="3" s="1"/>
  <c r="E10" i="3"/>
  <c r="G10" i="3" s="1"/>
  <c r="I10" i="3" s="1"/>
  <c r="E9" i="3"/>
  <c r="G9" i="3" s="1"/>
  <c r="I9" i="3" s="1"/>
  <c r="C44" i="2"/>
  <c r="C46" i="1"/>
  <c r="C45" i="2"/>
  <c r="D33" i="2"/>
  <c r="D32" i="2"/>
  <c r="D13" i="2"/>
  <c r="D9" i="2"/>
  <c r="D10" i="2"/>
  <c r="D11" i="2"/>
  <c r="D12" i="2"/>
  <c r="D8" i="2"/>
  <c r="E12" i="3"/>
  <c r="E53" i="3"/>
  <c r="B53" i="3"/>
  <c r="F36" i="3"/>
  <c r="H36" i="3" s="1"/>
  <c r="F35" i="3"/>
  <c r="H35" i="3" s="1"/>
  <c r="F34" i="3"/>
  <c r="H34" i="3" s="1"/>
  <c r="C27" i="3"/>
  <c r="B27" i="3"/>
  <c r="E26" i="3"/>
  <c r="G26" i="3" s="1"/>
  <c r="I26" i="3" s="1"/>
  <c r="E25" i="3"/>
  <c r="G25" i="3" s="1"/>
  <c r="I25" i="3" s="1"/>
  <c r="E24" i="3"/>
  <c r="G24" i="3" s="1"/>
  <c r="I24" i="3" s="1"/>
  <c r="E23" i="3"/>
  <c r="G23" i="3" s="1"/>
  <c r="I23" i="3" s="1"/>
  <c r="B16" i="3"/>
  <c r="E15" i="3"/>
  <c r="G15" i="3" s="1"/>
  <c r="I15" i="3" s="1"/>
  <c r="E14" i="3"/>
  <c r="G14" i="3" s="1"/>
  <c r="I14" i="3" s="1"/>
  <c r="E13" i="3"/>
  <c r="G13" i="3" s="1"/>
  <c r="I13" i="3" s="1"/>
  <c r="C13" i="2"/>
  <c r="F8" i="2"/>
  <c r="H8" i="2" s="1"/>
  <c r="B13" i="2"/>
  <c r="G12" i="3" l="1"/>
  <c r="I12" i="3" s="1"/>
  <c r="C16" i="3"/>
  <c r="C52" i="3" s="1"/>
  <c r="B52" i="3"/>
  <c r="E8" i="3"/>
  <c r="E16" i="3" s="1"/>
  <c r="H37" i="3"/>
  <c r="I27" i="3"/>
  <c r="E27" i="3"/>
  <c r="G27" i="3"/>
  <c r="F37" i="3"/>
  <c r="G13" i="1"/>
  <c r="G8" i="3" l="1"/>
  <c r="I8" i="3" s="1"/>
  <c r="I16" i="3" s="1"/>
  <c r="H38" i="3" s="1"/>
  <c r="E52" i="3"/>
  <c r="E54" i="3" s="1"/>
  <c r="G16" i="3"/>
  <c r="F38" i="3" s="1"/>
  <c r="E8" i="1"/>
  <c r="F20" i="2"/>
  <c r="F9" i="2"/>
  <c r="E9" i="1"/>
  <c r="E20" i="1"/>
  <c r="F22" i="2"/>
  <c r="H22" i="2" s="1"/>
  <c r="J22" i="2" s="1"/>
  <c r="C24" i="2"/>
  <c r="B24" i="2"/>
  <c r="B44" i="2" s="1"/>
  <c r="F10" i="2"/>
  <c r="H10" i="2" s="1"/>
  <c r="J10" i="2" s="1"/>
  <c r="I50" i="3" l="1"/>
  <c r="I54" i="3" s="1"/>
  <c r="H20" i="2"/>
  <c r="J20" i="2" s="1"/>
  <c r="B24" i="1"/>
  <c r="I10" i="1"/>
  <c r="G10" i="1"/>
  <c r="G11" i="1"/>
  <c r="I11" i="1" s="1"/>
  <c r="G12" i="1"/>
  <c r="I12" i="1" s="1"/>
  <c r="E10" i="1"/>
  <c r="E11" i="1"/>
  <c r="E12" i="1"/>
  <c r="G20" i="1"/>
  <c r="E21" i="1"/>
  <c r="G21" i="1" s="1"/>
  <c r="I21" i="1" s="1"/>
  <c r="E22" i="1"/>
  <c r="G22" i="1" s="1"/>
  <c r="I22" i="1" s="1"/>
  <c r="C13" i="1"/>
  <c r="F45" i="2"/>
  <c r="B45" i="2"/>
  <c r="G33" i="2"/>
  <c r="I33" i="2" s="1"/>
  <c r="G32" i="2"/>
  <c r="I32" i="2" s="1"/>
  <c r="G31" i="2"/>
  <c r="I31" i="2" s="1"/>
  <c r="F23" i="2"/>
  <c r="F24" i="2" s="1"/>
  <c r="F44" i="2"/>
  <c r="F12" i="2"/>
  <c r="H12" i="2" s="1"/>
  <c r="J12" i="2" s="1"/>
  <c r="F11" i="2"/>
  <c r="H11" i="2" s="1"/>
  <c r="J11" i="2" s="1"/>
  <c r="H9" i="2"/>
  <c r="J8" i="2"/>
  <c r="I52" i="3" l="1"/>
  <c r="H23" i="2"/>
  <c r="J23" i="2" s="1"/>
  <c r="J24" i="2" s="1"/>
  <c r="J9" i="2"/>
  <c r="H13" i="2"/>
  <c r="F46" i="2"/>
  <c r="I20" i="1"/>
  <c r="J13" i="2"/>
  <c r="I34" i="2"/>
  <c r="F13" i="2"/>
  <c r="G34" i="2"/>
  <c r="B46" i="1"/>
  <c r="B13" i="1"/>
  <c r="B45" i="1" s="1"/>
  <c r="G9" i="1"/>
  <c r="I9" i="1" s="1"/>
  <c r="G8" i="1"/>
  <c r="I8" i="1" s="1"/>
  <c r="F31" i="1"/>
  <c r="H31" i="1" s="1"/>
  <c r="F32" i="1"/>
  <c r="H32" i="1" s="1"/>
  <c r="C24" i="1"/>
  <c r="C45" i="1" s="1"/>
  <c r="E45" i="1" s="1"/>
  <c r="E23" i="1"/>
  <c r="G23" i="1" s="1"/>
  <c r="I23" i="1" s="1"/>
  <c r="I24" i="1" s="1"/>
  <c r="E46" i="1"/>
  <c r="F33" i="1"/>
  <c r="H33" i="1" s="1"/>
  <c r="H24" i="2" l="1"/>
  <c r="G35" i="2" s="1"/>
  <c r="G24" i="1"/>
  <c r="I35" i="2"/>
  <c r="J42" i="2" s="1"/>
  <c r="J46" i="2" s="1"/>
  <c r="I13" i="1"/>
  <c r="E13" i="1"/>
  <c r="E24" i="1"/>
  <c r="E47" i="1"/>
  <c r="F34" i="1"/>
  <c r="H34" i="1"/>
  <c r="F35" i="1" l="1"/>
  <c r="J44" i="2"/>
  <c r="H35" i="1"/>
  <c r="I43" i="1" l="1"/>
  <c r="I47" i="1" l="1"/>
  <c r="I45" i="1"/>
</calcChain>
</file>

<file path=xl/sharedStrings.xml><?xml version="1.0" encoding="utf-8"?>
<sst xmlns="http://schemas.openxmlformats.org/spreadsheetml/2006/main" count="428" uniqueCount="88">
  <si>
    <t>s.h. Valgustid, mis teenindavad teed nr 4(E67)</t>
  </si>
  <si>
    <t>tk</t>
  </si>
  <si>
    <t>w</t>
  </si>
  <si>
    <t>kw</t>
  </si>
  <si>
    <t>tundi</t>
  </si>
  <si>
    <t>senti</t>
  </si>
  <si>
    <t>euro</t>
  </si>
  <si>
    <t xml:space="preserve">Valgusti võimsus </t>
  </si>
  <si>
    <t xml:space="preserve">Valgustite võimsus kokku </t>
  </si>
  <si>
    <t xml:space="preserve">Tänavavalgustus sisselülitatud aastas </t>
  </si>
  <si>
    <t xml:space="preserve">Elektrienergia tarbimine aastas        </t>
  </si>
  <si>
    <t xml:space="preserve">Maksumus aastas  </t>
  </si>
  <si>
    <t>Elektrienergia maksumus aastas teel nr 4 (E67)</t>
  </si>
  <si>
    <t>Foorid kokku</t>
  </si>
  <si>
    <t>s.h. foorid,mis teenindavad teed nr 4(E67)</t>
  </si>
  <si>
    <t>Transpordifoor</t>
  </si>
  <si>
    <t>Jalakäijate foor</t>
  </si>
  <si>
    <t>ühe foori energia tarbimine ööpäevas</t>
  </si>
  <si>
    <t>kwh</t>
  </si>
  <si>
    <t>Päevi aastas</t>
  </si>
  <si>
    <t>A</t>
  </si>
  <si>
    <t>B</t>
  </si>
  <si>
    <t>C</t>
  </si>
  <si>
    <t>D</t>
  </si>
  <si>
    <t>E</t>
  </si>
  <si>
    <t>F</t>
  </si>
  <si>
    <t>G</t>
  </si>
  <si>
    <t>H</t>
  </si>
  <si>
    <t>I</t>
  </si>
  <si>
    <t xml:space="preserve">5 aasta mõõdetud keskmine </t>
  </si>
  <si>
    <t>E x F</t>
  </si>
  <si>
    <t>C x D/1000</t>
  </si>
  <si>
    <t>päeva</t>
  </si>
  <si>
    <t>Valgusfooride aastane elektitarbimine ja selle maksumus</t>
  </si>
  <si>
    <t>Hoolduskulud</t>
  </si>
  <si>
    <t>C x D x E</t>
  </si>
  <si>
    <t>Foorid</t>
  </si>
  <si>
    <t>Kokku</t>
  </si>
  <si>
    <t>s.h.  teenindavad teed nr 4(E67)</t>
  </si>
  <si>
    <t>C x D</t>
  </si>
  <si>
    <t>ValgustId</t>
  </si>
  <si>
    <t>Ühiku hoolduse maksumus aastas tee nr 4(E67)</t>
  </si>
  <si>
    <t>Modemi küte</t>
  </si>
  <si>
    <t xml:space="preserve">Elektrienergia tarbimine aastas  tee nr 4(E67)      </t>
  </si>
  <si>
    <t>F x G</t>
  </si>
  <si>
    <t>Hoolduskulude maksumus aastas kokku riigimaanteel nr 4(E67)</t>
  </si>
  <si>
    <t>Kulud kokku</t>
  </si>
  <si>
    <t>Aasta</t>
  </si>
  <si>
    <t>Kvartal</t>
  </si>
  <si>
    <t>Kuu</t>
  </si>
  <si>
    <t>Elektrienergia + hoolduskulud</t>
  </si>
  <si>
    <t xml:space="preserve">Fooride ektrienergia tarbimine ja maksumus aastas teel nr 4 (E67). </t>
  </si>
  <si>
    <t>X</t>
  </si>
  <si>
    <t>Elektienergia tarbimine aastas teel nr 4 (E67)</t>
  </si>
  <si>
    <t>I27 / 4</t>
  </si>
  <si>
    <t>I27/12</t>
  </si>
  <si>
    <t>Lisa 1</t>
  </si>
  <si>
    <t>Tänavavalgustuse ja fooride elektrienergia kokku</t>
  </si>
  <si>
    <r>
      <t>Eektrienergia tariif, (</t>
    </r>
    <r>
      <rPr>
        <sz val="9"/>
        <color theme="1"/>
        <rFont val="Calibri"/>
        <family val="2"/>
        <charset val="186"/>
        <scheme val="minor"/>
      </rPr>
      <t>pakett tarbimiskohale kuni 63 A                (äriklient 01.01.12   )</t>
    </r>
  </si>
  <si>
    <r>
      <t xml:space="preserve">Eektrienergia tariif </t>
    </r>
    <r>
      <rPr>
        <sz val="9"/>
        <color theme="1"/>
        <rFont val="Calibri"/>
        <family val="2"/>
        <charset val="186"/>
        <scheme val="minor"/>
      </rPr>
      <t xml:space="preserve">(pakett tarbimiskohale kuni 63 A                (äriklient 01.01.12   ) </t>
    </r>
    <r>
      <rPr>
        <sz val="11"/>
        <color theme="1"/>
        <rFont val="Calibri"/>
        <family val="2"/>
        <charset val="186"/>
        <scheme val="minor"/>
      </rPr>
      <t xml:space="preserve"> </t>
    </r>
  </si>
  <si>
    <t>Hoolduskulud kokku</t>
  </si>
  <si>
    <t>G x H/100</t>
  </si>
  <si>
    <t xml:space="preserve">Valgusti </t>
  </si>
  <si>
    <t>Foori , modem</t>
  </si>
  <si>
    <t>70W</t>
  </si>
  <si>
    <t>36W</t>
  </si>
  <si>
    <t>Tänavavalgustuse ja fooride elektritarbimise, selle maksumuse ja hoolduskulude arvestus Maanteeameti lääne regioonile</t>
  </si>
  <si>
    <t>H37+E49</t>
  </si>
  <si>
    <t>Tänavavalgustuse ja fooride elektritarbimise, selle maksumuse ja hoolduskulude arvestus Pärnu linnavalitsusele</t>
  </si>
  <si>
    <t>Lisa 2</t>
  </si>
  <si>
    <t>s.h. Valgustid, mis teenind Pärnu linna</t>
  </si>
  <si>
    <t>Elektienergia tarbimine aastas linnalõikudel</t>
  </si>
  <si>
    <t>Elektrienergia maksumus aastas linnalõikudel</t>
  </si>
  <si>
    <t xml:space="preserve"> </t>
  </si>
  <si>
    <t>H37+E48</t>
  </si>
  <si>
    <t xml:space="preserve">Tänavavalgustuse aastane elektritarbimine ja selle maksumus Ehitajate teel </t>
  </si>
  <si>
    <t>100W</t>
  </si>
  <si>
    <t>Tänavavalgustuse aastane elektritarbimine ja selle maksumus lääne ühendusel</t>
  </si>
  <si>
    <t>Valgusteid kokku Ehitajate tee + Tallinna mnt + Oja tn</t>
  </si>
  <si>
    <t>Valgusteid kokku lääne ühendus</t>
  </si>
  <si>
    <t>250W *</t>
  </si>
  <si>
    <t xml:space="preserve"> * - valgusti süttimisel rakendub energiasääst 30%</t>
  </si>
  <si>
    <t xml:space="preserve"> * - valgusti süttides rakendub säästurežiim 30%</t>
  </si>
  <si>
    <t>150W *</t>
  </si>
  <si>
    <t>LED valgustid</t>
  </si>
  <si>
    <t>2500h + 1500h 50%</t>
  </si>
  <si>
    <t>Tänavavalgustuse ja fooride elektritarbimise, selle maksumuse ja hoolduskulude arvestus Transpordiameti lääne osakonnale</t>
  </si>
  <si>
    <t>TRAM-le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</si>
</sst>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color rgb="FF0070C0"/>
      <name val="Calibri"/>
      <family val="2"/>
      <charset val="186"/>
      <scheme val="minor"/>
    </font>
    <font>
      <b/>
      <sz val="11"/>
      <color rgb="FF0070C0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0" fillId="0" borderId="2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8" xfId="0" applyBorder="1"/>
    <xf numFmtId="0" fontId="0" fillId="0" borderId="9" xfId="0" applyBorder="1"/>
    <xf numFmtId="0" fontId="0" fillId="0" borderId="15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16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0" fillId="0" borderId="18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9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vertical="top" wrapText="1"/>
    </xf>
    <xf numFmtId="0" fontId="0" fillId="0" borderId="30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4" xfId="0" applyBorder="1" applyAlignment="1">
      <alignment vertical="top"/>
    </xf>
    <xf numFmtId="0" fontId="0" fillId="0" borderId="18" xfId="0" applyBorder="1" applyAlignment="1">
      <alignment horizontal="center"/>
    </xf>
    <xf numFmtId="0" fontId="0" fillId="0" borderId="18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2" xfId="0" applyBorder="1"/>
    <xf numFmtId="2" fontId="0" fillId="0" borderId="26" xfId="0" applyNumberFormat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0" fontId="0" fillId="0" borderId="37" xfId="0" applyBorder="1" applyAlignment="1">
      <alignment vertical="top" wrapText="1"/>
    </xf>
    <xf numFmtId="0" fontId="0" fillId="0" borderId="38" xfId="0" applyBorder="1" applyAlignment="1">
      <alignment horizontal="center" vertical="top" wrapText="1"/>
    </xf>
    <xf numFmtId="0" fontId="0" fillId="0" borderId="1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0" xfId="0" applyBorder="1" applyAlignment="1">
      <alignment horizontal="center" wrapText="1"/>
    </xf>
    <xf numFmtId="0" fontId="0" fillId="0" borderId="21" xfId="0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1" fontId="0" fillId="0" borderId="27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39" xfId="0" applyBorder="1"/>
    <xf numFmtId="0" fontId="0" fillId="0" borderId="2" xfId="0" applyBorder="1" applyAlignment="1">
      <alignment horizontal="center" wrapText="1"/>
    </xf>
    <xf numFmtId="0" fontId="0" fillId="3" borderId="2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0" borderId="34" xfId="0" applyBorder="1" applyAlignment="1">
      <alignment vertical="top" wrapText="1"/>
    </xf>
    <xf numFmtId="0" fontId="0" fillId="0" borderId="34" xfId="0" applyBorder="1" applyAlignment="1">
      <alignment horizontal="center" vertical="top"/>
    </xf>
    <xf numFmtId="0" fontId="0" fillId="0" borderId="12" xfId="0" applyBorder="1" applyAlignment="1">
      <alignment vertical="top" wrapText="1"/>
    </xf>
    <xf numFmtId="0" fontId="1" fillId="0" borderId="0" xfId="0" applyFont="1"/>
    <xf numFmtId="0" fontId="3" fillId="0" borderId="0" xfId="0" applyFont="1"/>
    <xf numFmtId="0" fontId="4" fillId="0" borderId="0" xfId="0" applyFont="1"/>
    <xf numFmtId="2" fontId="0" fillId="4" borderId="1" xfId="0" applyNumberFormat="1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2" fontId="0" fillId="0" borderId="43" xfId="0" applyNumberForma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2" fontId="1" fillId="6" borderId="0" xfId="0" applyNumberFormat="1" applyFont="1" applyFill="1" applyAlignment="1">
      <alignment horizontal="center"/>
    </xf>
    <xf numFmtId="0" fontId="5" fillId="0" borderId="0" xfId="0" applyFont="1"/>
    <xf numFmtId="0" fontId="6" fillId="0" borderId="0" xfId="0" applyFont="1"/>
    <xf numFmtId="2" fontId="0" fillId="6" borderId="0" xfId="0" applyNumberFormat="1" applyFill="1" applyAlignment="1">
      <alignment horizontal="center"/>
    </xf>
    <xf numFmtId="0" fontId="0" fillId="6" borderId="0" xfId="0" applyFill="1" applyAlignment="1">
      <alignment wrapText="1"/>
    </xf>
    <xf numFmtId="0" fontId="0" fillId="6" borderId="0" xfId="0" applyFill="1" applyAlignment="1">
      <alignment horizontal="center" vertical="top" wrapText="1"/>
    </xf>
    <xf numFmtId="0" fontId="0" fillId="5" borderId="0" xfId="0" applyFill="1" applyAlignment="1">
      <alignment wrapText="1"/>
    </xf>
    <xf numFmtId="2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0" borderId="48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49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52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0" fillId="0" borderId="53" xfId="0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1" fontId="0" fillId="0" borderId="0" xfId="0" applyNumberFormat="1"/>
    <xf numFmtId="0" fontId="8" fillId="0" borderId="0" xfId="0" applyFont="1"/>
    <xf numFmtId="0" fontId="7" fillId="0" borderId="0" xfId="0" applyFont="1"/>
    <xf numFmtId="0" fontId="7" fillId="0" borderId="16" xfId="0" applyFont="1" applyBorder="1" applyAlignment="1">
      <alignment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7" fillId="0" borderId="34" xfId="0" applyFont="1" applyBorder="1" applyAlignment="1">
      <alignment vertical="top" wrapText="1"/>
    </xf>
    <xf numFmtId="0" fontId="7" fillId="0" borderId="7" xfId="0" applyFont="1" applyBorder="1" applyAlignment="1">
      <alignment horizontal="center"/>
    </xf>
    <xf numFmtId="0" fontId="7" fillId="0" borderId="13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0" fontId="7" fillId="0" borderId="15" xfId="0" applyFont="1" applyBorder="1" applyAlignment="1">
      <alignment vertical="top" wrapText="1"/>
    </xf>
    <xf numFmtId="0" fontId="7" fillId="0" borderId="13" xfId="0" applyFont="1" applyBorder="1" applyAlignment="1">
      <alignment horizontal="center"/>
    </xf>
    <xf numFmtId="1" fontId="7" fillId="0" borderId="27" xfId="0" applyNumberFormat="1" applyFont="1" applyBorder="1" applyAlignment="1">
      <alignment horizontal="center"/>
    </xf>
    <xf numFmtId="1" fontId="7" fillId="0" borderId="8" xfId="0" applyNumberFormat="1" applyFont="1" applyBorder="1" applyAlignment="1">
      <alignment horizontal="center"/>
    </xf>
    <xf numFmtId="1" fontId="7" fillId="0" borderId="0" xfId="0" applyNumberFormat="1" applyFont="1"/>
    <xf numFmtId="0" fontId="0" fillId="0" borderId="54" xfId="0" applyBorder="1" applyAlignment="1">
      <alignment horizontal="center" vertical="top" wrapText="1"/>
    </xf>
    <xf numFmtId="1" fontId="9" fillId="0" borderId="8" xfId="0" applyNumberFormat="1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0" xfId="0" applyFont="1"/>
    <xf numFmtId="0" fontId="0" fillId="0" borderId="55" xfId="0" applyBorder="1" applyAlignment="1">
      <alignment horizontal="center" vertical="top" wrapText="1"/>
    </xf>
    <xf numFmtId="0" fontId="0" fillId="0" borderId="56" xfId="0" applyBorder="1" applyAlignment="1">
      <alignment horizontal="center"/>
    </xf>
    <xf numFmtId="0" fontId="9" fillId="0" borderId="56" xfId="0" applyFont="1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33" xfId="0" applyBorder="1" applyAlignment="1">
      <alignment vertical="top" wrapText="1"/>
    </xf>
    <xf numFmtId="0" fontId="0" fillId="0" borderId="42" xfId="0" applyBorder="1" applyAlignment="1">
      <alignment horizontal="center" vertical="top" wrapText="1"/>
    </xf>
    <xf numFmtId="2" fontId="0" fillId="0" borderId="42" xfId="0" applyNumberFormat="1" applyBorder="1" applyAlignment="1">
      <alignment horizontal="center"/>
    </xf>
    <xf numFmtId="2" fontId="9" fillId="0" borderId="42" xfId="0" applyNumberFormat="1" applyFont="1" applyBorder="1" applyAlignment="1">
      <alignment horizontal="center"/>
    </xf>
    <xf numFmtId="2" fontId="1" fillId="2" borderId="42" xfId="0" applyNumberFormat="1" applyFont="1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0" borderId="30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2" fontId="1" fillId="4" borderId="30" xfId="0" applyNumberFormat="1" applyFont="1" applyFill="1" applyBorder="1" applyAlignment="1">
      <alignment horizontal="center"/>
    </xf>
    <xf numFmtId="2" fontId="1" fillId="4" borderId="3" xfId="0" applyNumberFormat="1" applyFon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5" borderId="30" xfId="0" applyNumberFormat="1" applyFill="1" applyBorder="1" applyAlignment="1">
      <alignment horizontal="center"/>
    </xf>
    <xf numFmtId="2" fontId="0" fillId="5" borderId="3" xfId="0" applyNumberForma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0" borderId="27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0" fontId="0" fillId="0" borderId="3" xfId="0" applyBorder="1" applyAlignment="1">
      <alignment horizontal="center" vertical="top" wrapText="1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2" fontId="0" fillId="0" borderId="35" xfId="0" applyNumberFormat="1" applyBorder="1" applyAlignment="1">
      <alignment horizontal="center"/>
    </xf>
    <xf numFmtId="2" fontId="0" fillId="0" borderId="36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0" fontId="0" fillId="0" borderId="14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6" borderId="32" xfId="0" applyFill="1" applyBorder="1" applyAlignment="1">
      <alignment horizontal="center" vertical="top" wrapText="1"/>
    </xf>
    <xf numFmtId="0" fontId="0" fillId="6" borderId="33" xfId="0" applyFill="1" applyBorder="1" applyAlignment="1">
      <alignment horizontal="center" vertical="top" wrapText="1"/>
    </xf>
    <xf numFmtId="0" fontId="0" fillId="5" borderId="32" xfId="0" applyFill="1" applyBorder="1" applyAlignment="1">
      <alignment horizontal="center" vertical="top" wrapText="1"/>
    </xf>
    <xf numFmtId="0" fontId="0" fillId="5" borderId="33" xfId="0" applyFill="1" applyBorder="1" applyAlignment="1">
      <alignment horizontal="center" vertical="top" wrapText="1"/>
    </xf>
    <xf numFmtId="2" fontId="1" fillId="5" borderId="30" xfId="0" applyNumberFormat="1" applyFont="1" applyFill="1" applyBorder="1" applyAlignment="1">
      <alignment horizontal="center"/>
    </xf>
    <xf numFmtId="2" fontId="1" fillId="5" borderId="3" xfId="0" applyNumberFormat="1" applyFont="1" applyFill="1" applyBorder="1" applyAlignment="1">
      <alignment horizontal="center"/>
    </xf>
    <xf numFmtId="0" fontId="0" fillId="0" borderId="0" xfId="0" applyBorder="1"/>
    <xf numFmtId="0" fontId="9" fillId="0" borderId="0" xfId="0" applyFont="1" applyBorder="1"/>
  </cellXfs>
  <cellStyles count="1">
    <cellStyle name="Normaallaa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7"/>
  <sheetViews>
    <sheetView topLeftCell="A6" zoomScaleNormal="100" workbookViewId="0">
      <selection activeCell="C9" sqref="C9"/>
    </sheetView>
  </sheetViews>
  <sheetFormatPr defaultRowHeight="15" x14ac:dyDescent="0.25"/>
  <cols>
    <col min="1" max="1" width="14.42578125" customWidth="1"/>
    <col min="2" max="2" width="10.85546875" customWidth="1"/>
    <col min="3" max="3" width="15.42578125" customWidth="1"/>
    <col min="4" max="4" width="16.140625" customWidth="1"/>
    <col min="5" max="5" width="10.28515625" customWidth="1"/>
    <col min="6" max="6" width="18.85546875" customWidth="1"/>
    <col min="7" max="7" width="15.42578125" customWidth="1"/>
    <col min="8" max="8" width="18.140625" customWidth="1"/>
    <col min="9" max="9" width="11.140625" customWidth="1"/>
  </cols>
  <sheetData>
    <row r="1" spans="1:9" ht="15.75" x14ac:dyDescent="0.25">
      <c r="A1" s="78" t="s">
        <v>66</v>
      </c>
      <c r="B1" s="78"/>
      <c r="C1" s="78"/>
      <c r="D1" s="78"/>
      <c r="E1" s="78"/>
      <c r="F1" s="78"/>
      <c r="G1" s="79"/>
      <c r="H1" s="79"/>
      <c r="I1" t="s">
        <v>56</v>
      </c>
    </row>
    <row r="2" spans="1:9" x14ac:dyDescent="0.25">
      <c r="I2" s="62"/>
    </row>
    <row r="3" spans="1:9" ht="15.75" thickBot="1" x14ac:dyDescent="0.3">
      <c r="A3" s="61" t="s">
        <v>75</v>
      </c>
      <c r="B3" s="61"/>
      <c r="C3" s="61"/>
      <c r="D3" s="61"/>
      <c r="E3" s="61"/>
      <c r="F3" s="61"/>
    </row>
    <row r="4" spans="1:9" ht="105.75" thickBot="1" x14ac:dyDescent="0.3">
      <c r="A4" s="18" t="s">
        <v>62</v>
      </c>
      <c r="B4" s="5" t="s">
        <v>78</v>
      </c>
      <c r="C4" s="5" t="s">
        <v>0</v>
      </c>
      <c r="D4" s="9" t="s">
        <v>7</v>
      </c>
      <c r="E4" s="8" t="s">
        <v>8</v>
      </c>
      <c r="F4" s="6" t="s">
        <v>9</v>
      </c>
      <c r="G4" s="8" t="s">
        <v>10</v>
      </c>
      <c r="H4" s="8" t="s">
        <v>58</v>
      </c>
      <c r="I4" s="7" t="s">
        <v>11</v>
      </c>
    </row>
    <row r="5" spans="1:9" ht="16.5" thickTop="1" thickBot="1" x14ac:dyDescent="0.3">
      <c r="A5" s="12"/>
      <c r="B5" s="13" t="s">
        <v>1</v>
      </c>
      <c r="C5" s="13" t="s">
        <v>1</v>
      </c>
      <c r="D5" s="14" t="s">
        <v>2</v>
      </c>
      <c r="E5" s="15" t="s">
        <v>3</v>
      </c>
      <c r="F5" s="14" t="s">
        <v>4</v>
      </c>
      <c r="G5" s="15" t="s">
        <v>18</v>
      </c>
      <c r="H5" s="15" t="s">
        <v>5</v>
      </c>
      <c r="I5" s="16" t="s">
        <v>6</v>
      </c>
    </row>
    <row r="6" spans="1:9" ht="16.5" thickTop="1" thickBot="1" x14ac:dyDescent="0.3">
      <c r="A6" s="12" t="s">
        <v>20</v>
      </c>
      <c r="B6" s="13" t="s">
        <v>21</v>
      </c>
      <c r="C6" s="13" t="s">
        <v>22</v>
      </c>
      <c r="D6" s="14" t="s">
        <v>23</v>
      </c>
      <c r="E6" s="15" t="s">
        <v>24</v>
      </c>
      <c r="F6" s="14" t="s">
        <v>25</v>
      </c>
      <c r="G6" s="15" t="s">
        <v>26</v>
      </c>
      <c r="H6" s="15" t="s">
        <v>27</v>
      </c>
      <c r="I6" s="16" t="s">
        <v>28</v>
      </c>
    </row>
    <row r="7" spans="1:9" ht="29.25" customHeight="1" thickTop="1" thickBot="1" x14ac:dyDescent="0.3">
      <c r="A7" s="12"/>
      <c r="B7" s="13"/>
      <c r="C7" s="13"/>
      <c r="D7" s="14"/>
      <c r="E7" s="15" t="s">
        <v>31</v>
      </c>
      <c r="F7" s="14" t="s">
        <v>29</v>
      </c>
      <c r="G7" s="15" t="s">
        <v>30</v>
      </c>
      <c r="H7" s="15"/>
      <c r="I7" s="16" t="s">
        <v>61</v>
      </c>
    </row>
    <row r="8" spans="1:9" ht="15.75" thickTop="1" x14ac:dyDescent="0.25">
      <c r="A8" s="44" t="s">
        <v>80</v>
      </c>
      <c r="B8" s="41">
        <v>448</v>
      </c>
      <c r="C8" s="41">
        <v>400</v>
      </c>
      <c r="D8" s="42">
        <v>250</v>
      </c>
      <c r="E8" s="43">
        <f>C8*D8/1000*0.7</f>
        <v>70</v>
      </c>
      <c r="F8" s="42">
        <v>4000</v>
      </c>
      <c r="G8" s="43">
        <f>E8*F8</f>
        <v>280000</v>
      </c>
      <c r="H8" s="43"/>
      <c r="I8" s="37">
        <f>H8*G8/100</f>
        <v>0</v>
      </c>
    </row>
    <row r="9" spans="1:9" x14ac:dyDescent="0.25">
      <c r="A9" s="65" t="s">
        <v>83</v>
      </c>
      <c r="B9" s="66">
        <v>238</v>
      </c>
      <c r="C9" s="66">
        <v>134</v>
      </c>
      <c r="D9" s="67">
        <v>150</v>
      </c>
      <c r="E9" s="43">
        <f>C9*D9/1000*0.7</f>
        <v>14.07</v>
      </c>
      <c r="F9" s="67">
        <v>4000</v>
      </c>
      <c r="G9" s="68">
        <f>E9*F9</f>
        <v>56280</v>
      </c>
      <c r="H9" s="68"/>
      <c r="I9" s="69">
        <f>H9*G9/100</f>
        <v>0</v>
      </c>
    </row>
    <row r="10" spans="1:9" x14ac:dyDescent="0.25">
      <c r="A10" s="65" t="s">
        <v>76</v>
      </c>
      <c r="B10" s="66">
        <v>6</v>
      </c>
      <c r="C10" s="66">
        <v>0</v>
      </c>
      <c r="D10" s="67"/>
      <c r="E10" s="43">
        <f t="shared" ref="E10:E12" si="0">C10*D10/1000</f>
        <v>0</v>
      </c>
      <c r="F10" s="67">
        <v>4000</v>
      </c>
      <c r="G10" s="68">
        <f t="shared" ref="G10:G12" si="1">E10*F10</f>
        <v>0</v>
      </c>
      <c r="H10" s="68"/>
      <c r="I10" s="69">
        <f t="shared" ref="I10:I12" si="2">H10*G10/100</f>
        <v>0</v>
      </c>
    </row>
    <row r="11" spans="1:9" ht="12.75" customHeight="1" x14ac:dyDescent="0.25">
      <c r="A11" s="65" t="s">
        <v>64</v>
      </c>
      <c r="B11" s="66">
        <v>253</v>
      </c>
      <c r="C11" s="66">
        <v>0</v>
      </c>
      <c r="D11" s="67"/>
      <c r="E11" s="43">
        <f t="shared" si="0"/>
        <v>0</v>
      </c>
      <c r="F11" s="67">
        <v>4000</v>
      </c>
      <c r="G11" s="68">
        <f t="shared" si="1"/>
        <v>0</v>
      </c>
      <c r="H11" s="68"/>
      <c r="I11" s="69">
        <f t="shared" si="2"/>
        <v>0</v>
      </c>
    </row>
    <row r="12" spans="1:9" ht="15.75" thickBot="1" x14ac:dyDescent="0.3">
      <c r="A12" s="70" t="s">
        <v>65</v>
      </c>
      <c r="B12" s="71">
        <v>42</v>
      </c>
      <c r="C12" s="71">
        <v>0</v>
      </c>
      <c r="D12" s="72"/>
      <c r="E12" s="43">
        <f t="shared" si="0"/>
        <v>0</v>
      </c>
      <c r="F12" s="72">
        <v>4000</v>
      </c>
      <c r="G12" s="68">
        <f t="shared" si="1"/>
        <v>0</v>
      </c>
      <c r="H12" s="73"/>
      <c r="I12" s="69">
        <f t="shared" si="2"/>
        <v>0</v>
      </c>
    </row>
    <row r="13" spans="1:9" ht="44.25" customHeight="1" thickBot="1" x14ac:dyDescent="0.3">
      <c r="A13" s="45"/>
      <c r="B13" s="33">
        <f>SUM(B8:B12)</f>
        <v>987</v>
      </c>
      <c r="C13" s="33">
        <f>SUM(C8:C12)</f>
        <v>534</v>
      </c>
      <c r="D13" s="35"/>
      <c r="E13" s="46">
        <f>SUM(E8:E12)</f>
        <v>84.07</v>
      </c>
      <c r="F13" s="55" t="s">
        <v>53</v>
      </c>
      <c r="G13" s="56">
        <f>SUM(G8:G12)</f>
        <v>336280</v>
      </c>
      <c r="H13" s="22" t="s">
        <v>12</v>
      </c>
      <c r="I13" s="47">
        <f>SUM(I8:I12)</f>
        <v>0</v>
      </c>
    </row>
    <row r="14" spans="1:9" ht="17.25" customHeight="1" x14ac:dyDescent="0.25">
      <c r="A14" s="97" t="s">
        <v>82</v>
      </c>
      <c r="B14" s="20"/>
      <c r="C14" s="20"/>
      <c r="E14" s="20"/>
      <c r="F14" s="74"/>
      <c r="G14" s="75"/>
      <c r="H14" s="76"/>
      <c r="I14" s="80"/>
    </row>
    <row r="15" spans="1:9" ht="15.75" thickBot="1" x14ac:dyDescent="0.3">
      <c r="A15" s="61" t="s">
        <v>77</v>
      </c>
      <c r="B15" s="61"/>
      <c r="C15" s="61"/>
      <c r="D15" s="61"/>
      <c r="E15" s="61"/>
      <c r="F15" s="61"/>
      <c r="G15" s="61"/>
      <c r="H15" s="61"/>
      <c r="I15" s="20"/>
    </row>
    <row r="16" spans="1:9" ht="66.75" thickBot="1" x14ac:dyDescent="0.3">
      <c r="A16" s="18" t="s">
        <v>62</v>
      </c>
      <c r="B16" s="5" t="s">
        <v>79</v>
      </c>
      <c r="C16" s="5" t="s">
        <v>0</v>
      </c>
      <c r="D16" s="9" t="s">
        <v>7</v>
      </c>
      <c r="E16" s="8" t="s">
        <v>8</v>
      </c>
      <c r="F16" s="6" t="s">
        <v>9</v>
      </c>
      <c r="G16" s="8" t="s">
        <v>10</v>
      </c>
      <c r="H16" s="8" t="s">
        <v>58</v>
      </c>
      <c r="I16" s="7" t="s">
        <v>11</v>
      </c>
    </row>
    <row r="17" spans="1:16" s="20" customFormat="1" ht="16.5" thickTop="1" thickBot="1" x14ac:dyDescent="0.3">
      <c r="A17" s="12"/>
      <c r="B17" s="13" t="s">
        <v>1</v>
      </c>
      <c r="C17" s="13" t="s">
        <v>1</v>
      </c>
      <c r="D17" s="14" t="s">
        <v>2</v>
      </c>
      <c r="E17" s="15" t="s">
        <v>3</v>
      </c>
      <c r="F17" s="14" t="s">
        <v>4</v>
      </c>
      <c r="G17" s="15" t="s">
        <v>18</v>
      </c>
      <c r="H17" s="15" t="s">
        <v>5</v>
      </c>
      <c r="I17" s="16" t="s">
        <v>6</v>
      </c>
    </row>
    <row r="18" spans="1:16" ht="16.5" thickTop="1" thickBot="1" x14ac:dyDescent="0.3">
      <c r="A18" s="12" t="s">
        <v>20</v>
      </c>
      <c r="B18" s="13" t="s">
        <v>21</v>
      </c>
      <c r="C18" s="13" t="s">
        <v>22</v>
      </c>
      <c r="D18" s="14" t="s">
        <v>23</v>
      </c>
      <c r="E18" s="15" t="s">
        <v>24</v>
      </c>
      <c r="F18" s="14" t="s">
        <v>25</v>
      </c>
      <c r="G18" s="15" t="s">
        <v>26</v>
      </c>
      <c r="H18" s="15" t="s">
        <v>27</v>
      </c>
      <c r="I18" s="16" t="s">
        <v>28</v>
      </c>
    </row>
    <row r="19" spans="1:16" s="20" customFormat="1" ht="31.5" thickTop="1" thickBot="1" x14ac:dyDescent="0.3">
      <c r="A19" s="12"/>
      <c r="B19" s="13"/>
      <c r="C19" s="13"/>
      <c r="D19" s="14"/>
      <c r="E19" s="15" t="s">
        <v>31</v>
      </c>
      <c r="F19" s="15" t="s">
        <v>29</v>
      </c>
      <c r="G19" s="15" t="s">
        <v>30</v>
      </c>
      <c r="H19" s="15"/>
      <c r="I19" s="16" t="s">
        <v>61</v>
      </c>
    </row>
    <row r="20" spans="1:16" s="20" customFormat="1" ht="15.75" thickTop="1" x14ac:dyDescent="0.25">
      <c r="A20" s="86" t="s">
        <v>83</v>
      </c>
      <c r="B20" s="87">
        <v>109</v>
      </c>
      <c r="C20" s="87">
        <v>88</v>
      </c>
      <c r="D20" s="88">
        <v>150</v>
      </c>
      <c r="E20" s="92">
        <f>C20*D20/1000*0.7</f>
        <v>9.2399999999999984</v>
      </c>
      <c r="F20" s="93">
        <v>4000</v>
      </c>
      <c r="G20" s="88">
        <f>E20*F20</f>
        <v>36959.999999999993</v>
      </c>
      <c r="H20" s="93"/>
      <c r="I20" s="37">
        <f t="shared" ref="I20:I22" si="3">H20*G20/100</f>
        <v>0</v>
      </c>
    </row>
    <row r="21" spans="1:16" s="20" customFormat="1" x14ac:dyDescent="0.25">
      <c r="A21" s="86" t="s">
        <v>76</v>
      </c>
      <c r="B21" s="87">
        <v>2</v>
      </c>
      <c r="C21" s="87">
        <v>2</v>
      </c>
      <c r="D21" s="88">
        <v>100</v>
      </c>
      <c r="E21" s="92">
        <f t="shared" ref="E21:E22" si="4">C21*D21/1000</f>
        <v>0.2</v>
      </c>
      <c r="F21" s="93">
        <v>4000</v>
      </c>
      <c r="G21" s="88">
        <f>E21*F21</f>
        <v>800</v>
      </c>
      <c r="H21" s="93"/>
      <c r="I21" s="37">
        <f t="shared" si="3"/>
        <v>0</v>
      </c>
    </row>
    <row r="22" spans="1:16" s="20" customFormat="1" x14ac:dyDescent="0.25">
      <c r="A22" s="86" t="s">
        <v>64</v>
      </c>
      <c r="B22" s="87">
        <v>81</v>
      </c>
      <c r="C22" s="87"/>
      <c r="D22" s="88"/>
      <c r="E22" s="92">
        <f t="shared" si="4"/>
        <v>0</v>
      </c>
      <c r="F22" s="93">
        <v>4000</v>
      </c>
      <c r="G22" s="88">
        <f>E22*F22</f>
        <v>0</v>
      </c>
      <c r="H22" s="93"/>
      <c r="I22" s="37">
        <f t="shared" si="3"/>
        <v>0</v>
      </c>
    </row>
    <row r="23" spans="1:16" s="20" customFormat="1" ht="15.75" thickBot="1" x14ac:dyDescent="0.3">
      <c r="A23" s="44" t="s">
        <v>65</v>
      </c>
      <c r="B23" s="41">
        <v>6</v>
      </c>
      <c r="C23" s="41"/>
      <c r="D23" s="42"/>
      <c r="E23" s="95">
        <f>C23*D23/1000</f>
        <v>0</v>
      </c>
      <c r="F23" s="91">
        <v>4000</v>
      </c>
      <c r="G23" s="42">
        <f>E23*F23</f>
        <v>0</v>
      </c>
      <c r="H23" s="91"/>
      <c r="I23" s="37">
        <f>H23*G23/100</f>
        <v>0</v>
      </c>
    </row>
    <row r="24" spans="1:16" ht="49.5" customHeight="1" thickBot="1" x14ac:dyDescent="0.3">
      <c r="A24" s="45"/>
      <c r="B24" s="33">
        <f>SUM(B20:B23)</f>
        <v>198</v>
      </c>
      <c r="C24" s="33">
        <f>SUM(C19:C23)</f>
        <v>90</v>
      </c>
      <c r="D24" s="35"/>
      <c r="E24" s="91">
        <f>SUM(E23:E23)</f>
        <v>0</v>
      </c>
      <c r="F24" s="96" t="s">
        <v>53</v>
      </c>
      <c r="G24" s="56">
        <f>SUM(G20:G23)</f>
        <v>37759.999999999993</v>
      </c>
      <c r="H24" s="94" t="s">
        <v>12</v>
      </c>
      <c r="I24" s="47">
        <f>SUM(I20:I23)</f>
        <v>0</v>
      </c>
    </row>
    <row r="25" spans="1:16" x14ac:dyDescent="0.25">
      <c r="A25" s="97" t="s">
        <v>82</v>
      </c>
      <c r="B25" s="20"/>
      <c r="C25" s="20"/>
      <c r="E25" s="20"/>
      <c r="F25" s="74"/>
      <c r="G25" s="98"/>
      <c r="H25" s="74"/>
      <c r="I25" s="99"/>
    </row>
    <row r="26" spans="1:16" ht="20.25" customHeight="1" thickBot="1" x14ac:dyDescent="0.3">
      <c r="A26" s="61" t="s">
        <v>33</v>
      </c>
    </row>
    <row r="27" spans="1:16" ht="57.75" customHeight="1" thickBot="1" x14ac:dyDescent="0.3">
      <c r="A27" s="2" t="s">
        <v>63</v>
      </c>
      <c r="B27" s="1" t="s">
        <v>13</v>
      </c>
      <c r="C27" s="2" t="s">
        <v>14</v>
      </c>
      <c r="D27" s="10" t="s">
        <v>17</v>
      </c>
      <c r="E27" s="2" t="s">
        <v>19</v>
      </c>
      <c r="F27" s="17" t="s">
        <v>43</v>
      </c>
      <c r="G27" s="38" t="s">
        <v>59</v>
      </c>
      <c r="H27" s="138" t="s">
        <v>11</v>
      </c>
      <c r="I27" s="150"/>
    </row>
    <row r="28" spans="1:16" ht="17.25" customHeight="1" thickBot="1" x14ac:dyDescent="0.3">
      <c r="A28" s="19" t="s">
        <v>1</v>
      </c>
      <c r="B28" s="20" t="s">
        <v>1</v>
      </c>
      <c r="C28" s="19" t="s">
        <v>1</v>
      </c>
      <c r="D28" s="21" t="s">
        <v>18</v>
      </c>
      <c r="E28" s="21" t="s">
        <v>32</v>
      </c>
      <c r="F28" s="21" t="s">
        <v>18</v>
      </c>
      <c r="G28" s="40" t="s">
        <v>5</v>
      </c>
      <c r="H28" s="151" t="s">
        <v>6</v>
      </c>
      <c r="I28" s="152"/>
    </row>
    <row r="29" spans="1:16" ht="17.25" thickTop="1" thickBot="1" x14ac:dyDescent="0.3">
      <c r="A29" s="13" t="s">
        <v>20</v>
      </c>
      <c r="B29" s="14" t="s">
        <v>21</v>
      </c>
      <c r="C29" s="13" t="s">
        <v>22</v>
      </c>
      <c r="D29" s="13" t="s">
        <v>23</v>
      </c>
      <c r="E29" s="13" t="s">
        <v>24</v>
      </c>
      <c r="F29" s="16" t="s">
        <v>25</v>
      </c>
      <c r="G29" s="39" t="s">
        <v>26</v>
      </c>
      <c r="H29" s="153" t="s">
        <v>27</v>
      </c>
      <c r="I29" s="154"/>
    </row>
    <row r="30" spans="1:16" ht="16.5" thickTop="1" thickBot="1" x14ac:dyDescent="0.3">
      <c r="A30" s="13"/>
      <c r="B30" s="14"/>
      <c r="C30" s="13"/>
      <c r="D30" s="13"/>
      <c r="E30" s="13"/>
      <c r="F30" s="16" t="s">
        <v>35</v>
      </c>
      <c r="G30" s="30"/>
      <c r="H30" s="146" t="s">
        <v>44</v>
      </c>
      <c r="I30" s="147"/>
    </row>
    <row r="31" spans="1:16" ht="27.75" customHeight="1" thickTop="1" thickBot="1" x14ac:dyDescent="0.3">
      <c r="A31" s="19" t="s">
        <v>42</v>
      </c>
      <c r="B31" s="20"/>
      <c r="C31" s="19"/>
      <c r="D31" s="21">
        <v>4.5</v>
      </c>
      <c r="E31" s="21">
        <v>120</v>
      </c>
      <c r="F31" s="34">
        <f>C31*D31*E31</f>
        <v>0</v>
      </c>
      <c r="G31" s="27"/>
      <c r="H31" s="155">
        <f>F31*G31/100</f>
        <v>0</v>
      </c>
      <c r="I31" s="156"/>
      <c r="P31" t="s">
        <v>73</v>
      </c>
    </row>
    <row r="32" spans="1:16" ht="20.25" customHeight="1" thickBot="1" x14ac:dyDescent="0.3">
      <c r="A32" s="33" t="s">
        <v>15</v>
      </c>
      <c r="B32" s="23">
        <v>153.5</v>
      </c>
      <c r="C32" s="33">
        <v>93</v>
      </c>
      <c r="D32" s="33">
        <v>0.35</v>
      </c>
      <c r="E32" s="33">
        <v>365</v>
      </c>
      <c r="F32" s="34">
        <f>C32*D32*E32</f>
        <v>11880.749999999998</v>
      </c>
      <c r="G32" s="25"/>
      <c r="H32" s="157">
        <f>F32*G32/100</f>
        <v>0</v>
      </c>
      <c r="I32" s="158"/>
    </row>
    <row r="33" spans="1:9" ht="20.25" customHeight="1" thickBot="1" x14ac:dyDescent="0.3">
      <c r="A33" s="33" t="s">
        <v>16</v>
      </c>
      <c r="B33" s="23">
        <v>110</v>
      </c>
      <c r="C33" s="33">
        <v>34</v>
      </c>
      <c r="D33" s="33">
        <v>0.35</v>
      </c>
      <c r="E33" s="33">
        <v>365</v>
      </c>
      <c r="F33" s="34">
        <f>C33*D33*E33</f>
        <v>4343.4999999999991</v>
      </c>
      <c r="G33" s="25"/>
      <c r="H33" s="157">
        <f>F33*G33/100</f>
        <v>0</v>
      </c>
      <c r="I33" s="158"/>
    </row>
    <row r="34" spans="1:9" ht="20.25" customHeight="1" thickBot="1" x14ac:dyDescent="0.3">
      <c r="A34" s="11"/>
      <c r="B34" s="138" t="s">
        <v>51</v>
      </c>
      <c r="C34" s="139"/>
      <c r="D34" s="139"/>
      <c r="E34" s="24"/>
      <c r="F34" s="57">
        <f>SUM(F31:F33)</f>
        <v>16224.249999999996</v>
      </c>
      <c r="G34" s="27" t="s">
        <v>52</v>
      </c>
      <c r="H34" s="159">
        <f>SUM(H31:H33)</f>
        <v>0</v>
      </c>
      <c r="I34" s="160"/>
    </row>
    <row r="35" spans="1:9" ht="20.25" customHeight="1" thickBot="1" x14ac:dyDescent="0.3">
      <c r="A35" s="81"/>
      <c r="B35" s="163" t="s">
        <v>57</v>
      </c>
      <c r="C35" s="163"/>
      <c r="D35" s="163"/>
      <c r="E35" s="164"/>
      <c r="F35" s="64">
        <f>G13+G24+F34</f>
        <v>390264.25</v>
      </c>
      <c r="G35" s="75"/>
      <c r="H35" s="140">
        <f>I13+I24+H34</f>
        <v>0</v>
      </c>
      <c r="I35" s="141"/>
    </row>
    <row r="36" spans="1:9" ht="20.25" customHeight="1" x14ac:dyDescent="0.25">
      <c r="A36" s="81"/>
      <c r="B36" s="82"/>
      <c r="C36" s="82"/>
      <c r="D36" s="82"/>
      <c r="E36" s="82"/>
      <c r="F36" s="80"/>
      <c r="G36" s="75"/>
      <c r="H36" s="77"/>
      <c r="I36" s="77"/>
    </row>
    <row r="38" spans="1:9" x14ac:dyDescent="0.25">
      <c r="I38" s="63"/>
    </row>
    <row r="39" spans="1:9" x14ac:dyDescent="0.25">
      <c r="A39" t="s">
        <v>34</v>
      </c>
      <c r="H39" t="s">
        <v>46</v>
      </c>
    </row>
    <row r="40" spans="1:9" ht="15.75" thickBot="1" x14ac:dyDescent="0.3"/>
    <row r="41" spans="1:9" ht="60.75" thickBot="1" x14ac:dyDescent="0.3">
      <c r="A41" s="29"/>
      <c r="B41" s="5" t="s">
        <v>37</v>
      </c>
      <c r="C41" s="5" t="s">
        <v>38</v>
      </c>
      <c r="D41" s="5" t="s">
        <v>41</v>
      </c>
      <c r="E41" s="161" t="s">
        <v>45</v>
      </c>
      <c r="F41" s="162"/>
      <c r="H41" s="58" t="s">
        <v>50</v>
      </c>
      <c r="I41" s="59" t="s">
        <v>6</v>
      </c>
    </row>
    <row r="42" spans="1:9" ht="16.5" thickTop="1" thickBot="1" x14ac:dyDescent="0.3">
      <c r="A42" s="30"/>
      <c r="B42" s="31" t="s">
        <v>1</v>
      </c>
      <c r="C42" s="32" t="s">
        <v>1</v>
      </c>
      <c r="D42" s="32" t="s">
        <v>6</v>
      </c>
      <c r="E42" s="146" t="s">
        <v>6</v>
      </c>
      <c r="F42" s="147"/>
      <c r="H42" s="60"/>
      <c r="I42" s="26" t="s">
        <v>67</v>
      </c>
    </row>
    <row r="43" spans="1:9" ht="16.5" thickTop="1" thickBot="1" x14ac:dyDescent="0.3">
      <c r="A43" s="30" t="s">
        <v>20</v>
      </c>
      <c r="B43" s="31" t="s">
        <v>21</v>
      </c>
      <c r="C43" s="32" t="s">
        <v>22</v>
      </c>
      <c r="D43" s="32" t="s">
        <v>23</v>
      </c>
      <c r="E43" s="146" t="s">
        <v>24</v>
      </c>
      <c r="F43" s="147"/>
      <c r="H43" s="4" t="s">
        <v>47</v>
      </c>
      <c r="I43" s="64">
        <f>H35+E47</f>
        <v>28241.200000000001</v>
      </c>
    </row>
    <row r="44" spans="1:9" ht="16.5" thickTop="1" thickBot="1" x14ac:dyDescent="0.3">
      <c r="A44" s="30"/>
      <c r="B44" s="31"/>
      <c r="C44" s="32"/>
      <c r="D44" s="32"/>
      <c r="E44" s="146" t="s">
        <v>39</v>
      </c>
      <c r="F44" s="147"/>
      <c r="H44" s="54"/>
      <c r="I44" s="28" t="s">
        <v>54</v>
      </c>
    </row>
    <row r="45" spans="1:9" ht="16.5" thickTop="1" thickBot="1" x14ac:dyDescent="0.3">
      <c r="A45" s="48" t="s">
        <v>40</v>
      </c>
      <c r="B45" s="49">
        <f>B13+B24</f>
        <v>1185</v>
      </c>
      <c r="C45" s="50">
        <f>C13+C24</f>
        <v>624</v>
      </c>
      <c r="D45" s="36">
        <v>18.8</v>
      </c>
      <c r="E45" s="148">
        <f>C45*D45</f>
        <v>11731.2</v>
      </c>
      <c r="F45" s="149"/>
      <c r="H45" s="54" t="s">
        <v>48</v>
      </c>
      <c r="I45" s="64">
        <f>I43/4</f>
        <v>7060.3</v>
      </c>
    </row>
    <row r="46" spans="1:9" ht="15.75" thickBot="1" x14ac:dyDescent="0.3">
      <c r="A46" s="21" t="s">
        <v>36</v>
      </c>
      <c r="B46" s="51">
        <f>B32+B33</f>
        <v>263.5</v>
      </c>
      <c r="C46" s="52">
        <f>C32+C33</f>
        <v>127</v>
      </c>
      <c r="D46" s="53">
        <v>130</v>
      </c>
      <c r="E46" s="142">
        <f>C46*D46</f>
        <v>16510</v>
      </c>
      <c r="F46" s="143"/>
      <c r="H46" s="4"/>
      <c r="I46" s="28" t="s">
        <v>55</v>
      </c>
    </row>
    <row r="47" spans="1:9" ht="15.75" thickBot="1" x14ac:dyDescent="0.3">
      <c r="C47" s="136" t="s">
        <v>60</v>
      </c>
      <c r="D47" s="137"/>
      <c r="E47" s="144">
        <f>SUM(E45:E46)</f>
        <v>28241.200000000001</v>
      </c>
      <c r="F47" s="145"/>
      <c r="H47" s="3" t="s">
        <v>49</v>
      </c>
      <c r="I47" s="64">
        <f>I43/12</f>
        <v>2353.4333333333334</v>
      </c>
    </row>
  </sheetData>
  <mergeCells count="19">
    <mergeCell ref="H32:I32"/>
    <mergeCell ref="H33:I33"/>
    <mergeCell ref="H34:I34"/>
    <mergeCell ref="E41:F41"/>
    <mergeCell ref="E42:F42"/>
    <mergeCell ref="B35:E35"/>
    <mergeCell ref="H27:I27"/>
    <mergeCell ref="H28:I28"/>
    <mergeCell ref="H29:I29"/>
    <mergeCell ref="H30:I30"/>
    <mergeCell ref="H31:I31"/>
    <mergeCell ref="C47:D47"/>
    <mergeCell ref="B34:D34"/>
    <mergeCell ref="H35:I35"/>
    <mergeCell ref="E46:F46"/>
    <mergeCell ref="E47:F47"/>
    <mergeCell ref="E43:F43"/>
    <mergeCell ref="E44:F44"/>
    <mergeCell ref="E45:F45"/>
  </mergeCells>
  <pageMargins left="0.70866141732283472" right="0.70866141732283472" top="0.74803149606299213" bottom="0.74803149606299213" header="0.31496062992125984" footer="0.31496062992125984"/>
  <pageSetup paperSize="9" scale="8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4"/>
  <sheetViews>
    <sheetView zoomScaleNormal="100" workbookViewId="0">
      <selection activeCell="C4" sqref="C4"/>
    </sheetView>
  </sheetViews>
  <sheetFormatPr defaultRowHeight="15" x14ac:dyDescent="0.25"/>
  <cols>
    <col min="1" max="1" width="14.42578125" customWidth="1"/>
    <col min="2" max="2" width="10.85546875" customWidth="1"/>
    <col min="3" max="3" width="15.42578125" customWidth="1"/>
    <col min="4" max="4" width="15.42578125" style="104" customWidth="1"/>
    <col min="5" max="5" width="16.140625" customWidth="1"/>
    <col min="6" max="6" width="10.28515625" customWidth="1"/>
    <col min="7" max="7" width="18.85546875" customWidth="1"/>
    <col min="8" max="8" width="15.42578125" customWidth="1"/>
    <col min="9" max="9" width="18.140625" customWidth="1"/>
    <col min="10" max="10" width="11.28515625" customWidth="1"/>
  </cols>
  <sheetData>
    <row r="1" spans="1:10" x14ac:dyDescent="0.25">
      <c r="A1" s="61" t="s">
        <v>68</v>
      </c>
      <c r="B1" s="61"/>
      <c r="C1" s="61"/>
      <c r="D1" s="103"/>
      <c r="E1" s="61"/>
      <c r="F1" s="61"/>
      <c r="G1" s="61"/>
      <c r="J1" t="s">
        <v>69</v>
      </c>
    </row>
    <row r="2" spans="1:10" x14ac:dyDescent="0.25">
      <c r="J2" s="62"/>
    </row>
    <row r="3" spans="1:10" ht="15.75" thickBot="1" x14ac:dyDescent="0.3">
      <c r="A3" s="61" t="s">
        <v>75</v>
      </c>
      <c r="B3" s="61"/>
      <c r="C3" s="61"/>
      <c r="D3" s="103"/>
      <c r="E3" s="61"/>
      <c r="F3" s="61"/>
      <c r="G3" s="61"/>
    </row>
    <row r="4" spans="1:10" ht="105.75" thickBot="1" x14ac:dyDescent="0.3">
      <c r="A4" s="18" t="s">
        <v>62</v>
      </c>
      <c r="B4" s="5" t="s">
        <v>78</v>
      </c>
      <c r="C4" s="5" t="s">
        <v>70</v>
      </c>
      <c r="D4" s="105" t="s">
        <v>87</v>
      </c>
      <c r="E4" s="9" t="s">
        <v>7</v>
      </c>
      <c r="F4" s="8" t="s">
        <v>8</v>
      </c>
      <c r="G4" s="6" t="s">
        <v>9</v>
      </c>
      <c r="H4" s="8" t="s">
        <v>10</v>
      </c>
      <c r="I4" s="8" t="s">
        <v>58</v>
      </c>
      <c r="J4" s="7" t="s">
        <v>11</v>
      </c>
    </row>
    <row r="5" spans="1:10" ht="16.5" thickTop="1" thickBot="1" x14ac:dyDescent="0.3">
      <c r="A5" s="12"/>
      <c r="B5" s="13" t="s">
        <v>1</v>
      </c>
      <c r="C5" s="13" t="s">
        <v>1</v>
      </c>
      <c r="D5" s="106"/>
      <c r="E5" s="14" t="s">
        <v>2</v>
      </c>
      <c r="F5" s="15" t="s">
        <v>3</v>
      </c>
      <c r="G5" s="14" t="s">
        <v>4</v>
      </c>
      <c r="H5" s="15" t="s">
        <v>18</v>
      </c>
      <c r="I5" s="15" t="s">
        <v>5</v>
      </c>
      <c r="J5" s="16" t="s">
        <v>6</v>
      </c>
    </row>
    <row r="6" spans="1:10" ht="16.5" thickTop="1" thickBot="1" x14ac:dyDescent="0.3">
      <c r="A6" s="12" t="s">
        <v>20</v>
      </c>
      <c r="B6" s="13" t="s">
        <v>21</v>
      </c>
      <c r="C6" s="13" t="s">
        <v>22</v>
      </c>
      <c r="D6" s="106"/>
      <c r="E6" s="14" t="s">
        <v>23</v>
      </c>
      <c r="F6" s="15" t="s">
        <v>24</v>
      </c>
      <c r="G6" s="14" t="s">
        <v>25</v>
      </c>
      <c r="H6" s="15" t="s">
        <v>26</v>
      </c>
      <c r="I6" s="15" t="s">
        <v>27</v>
      </c>
      <c r="J6" s="16" t="s">
        <v>28</v>
      </c>
    </row>
    <row r="7" spans="1:10" ht="31.5" thickTop="1" thickBot="1" x14ac:dyDescent="0.3">
      <c r="A7" s="12"/>
      <c r="B7" s="13"/>
      <c r="C7" s="13"/>
      <c r="D7" s="106"/>
      <c r="E7" s="14"/>
      <c r="F7" s="15" t="s">
        <v>31</v>
      </c>
      <c r="G7" s="14" t="s">
        <v>29</v>
      </c>
      <c r="H7" s="15" t="s">
        <v>30</v>
      </c>
      <c r="I7" s="15"/>
      <c r="J7" s="16" t="s">
        <v>61</v>
      </c>
    </row>
    <row r="8" spans="1:10" ht="15.75" thickTop="1" x14ac:dyDescent="0.25">
      <c r="A8" s="44" t="s">
        <v>80</v>
      </c>
      <c r="B8" s="41">
        <v>448</v>
      </c>
      <c r="C8" s="41">
        <v>48</v>
      </c>
      <c r="D8" s="107">
        <f>B8-C8</f>
        <v>400</v>
      </c>
      <c r="E8" s="42">
        <v>250</v>
      </c>
      <c r="F8" s="43">
        <f>C8*E8/1000*0.7</f>
        <v>8.3999999999999986</v>
      </c>
      <c r="G8" s="42">
        <v>4000</v>
      </c>
      <c r="H8" s="43">
        <f>F8*G8</f>
        <v>33599.999999999993</v>
      </c>
      <c r="I8" s="43"/>
      <c r="J8" s="37">
        <f>I8*H8/100</f>
        <v>0</v>
      </c>
    </row>
    <row r="9" spans="1:10" x14ac:dyDescent="0.25">
      <c r="A9" s="65" t="s">
        <v>83</v>
      </c>
      <c r="B9" s="66">
        <v>238</v>
      </c>
      <c r="C9" s="66">
        <v>104</v>
      </c>
      <c r="D9" s="107">
        <f t="shared" ref="D9:D12" si="0">B9-C9</f>
        <v>134</v>
      </c>
      <c r="E9" s="67">
        <v>150</v>
      </c>
      <c r="F9" s="68">
        <f>C9*E9/1000*0.7</f>
        <v>10.92</v>
      </c>
      <c r="G9" s="67">
        <v>4000</v>
      </c>
      <c r="H9" s="68">
        <f>F9*G9</f>
        <v>43680</v>
      </c>
      <c r="I9" s="68"/>
      <c r="J9" s="69">
        <f>I9*H9/100</f>
        <v>0</v>
      </c>
    </row>
    <row r="10" spans="1:10" x14ac:dyDescent="0.25">
      <c r="A10" s="65" t="s">
        <v>76</v>
      </c>
      <c r="B10" s="66">
        <v>6</v>
      </c>
      <c r="C10" s="66">
        <v>6</v>
      </c>
      <c r="D10" s="107">
        <f t="shared" si="0"/>
        <v>0</v>
      </c>
      <c r="E10" s="67">
        <v>100</v>
      </c>
      <c r="F10" s="68">
        <f>C10*E10/1000</f>
        <v>0.6</v>
      </c>
      <c r="G10" s="67">
        <v>4000</v>
      </c>
      <c r="H10" s="68">
        <f>F10*G10</f>
        <v>2400</v>
      </c>
      <c r="I10" s="68"/>
      <c r="J10" s="69">
        <f>H10*I10/100</f>
        <v>0</v>
      </c>
    </row>
    <row r="11" spans="1:10" x14ac:dyDescent="0.25">
      <c r="A11" s="65" t="s">
        <v>64</v>
      </c>
      <c r="B11" s="66">
        <v>253</v>
      </c>
      <c r="C11" s="66">
        <v>253</v>
      </c>
      <c r="D11" s="107">
        <f t="shared" si="0"/>
        <v>0</v>
      </c>
      <c r="E11" s="67">
        <v>70</v>
      </c>
      <c r="F11" s="68">
        <f>C11*E11/1000</f>
        <v>17.71</v>
      </c>
      <c r="G11" s="67">
        <v>4000</v>
      </c>
      <c r="H11" s="68">
        <f>F11*G11</f>
        <v>70840</v>
      </c>
      <c r="I11" s="68"/>
      <c r="J11" s="69">
        <f>I11*H11/100</f>
        <v>0</v>
      </c>
    </row>
    <row r="12" spans="1:10" ht="15.75" thickBot="1" x14ac:dyDescent="0.3">
      <c r="A12" s="70" t="s">
        <v>65</v>
      </c>
      <c r="B12" s="71">
        <v>42</v>
      </c>
      <c r="C12" s="71">
        <v>42</v>
      </c>
      <c r="D12" s="107">
        <f t="shared" si="0"/>
        <v>0</v>
      </c>
      <c r="E12" s="72">
        <v>36</v>
      </c>
      <c r="F12" s="68">
        <f>C12*E12/1000</f>
        <v>1.512</v>
      </c>
      <c r="G12" s="67">
        <v>4000</v>
      </c>
      <c r="H12" s="68">
        <f>F12*G12</f>
        <v>6048</v>
      </c>
      <c r="I12" s="68"/>
      <c r="J12" s="69">
        <f>I12*H12/100</f>
        <v>0</v>
      </c>
    </row>
    <row r="13" spans="1:10" ht="45.75" thickBot="1" x14ac:dyDescent="0.3">
      <c r="A13" s="45"/>
      <c r="B13" s="33">
        <f>SUM(B8:B12)</f>
        <v>987</v>
      </c>
      <c r="C13" s="33">
        <f>SUM(C8:C12)</f>
        <v>453</v>
      </c>
      <c r="D13" s="108">
        <f>SUM(D8:D12)</f>
        <v>534</v>
      </c>
      <c r="E13" s="35"/>
      <c r="F13" s="46">
        <f>SUM(F8:F12)</f>
        <v>39.142000000000003</v>
      </c>
      <c r="G13" s="55" t="s">
        <v>71</v>
      </c>
      <c r="H13" s="56">
        <f>SUM(H8:H12)</f>
        <v>156568</v>
      </c>
      <c r="I13" s="22" t="s">
        <v>72</v>
      </c>
      <c r="J13" s="47">
        <f>SUM(J8:J12)</f>
        <v>0</v>
      </c>
    </row>
    <row r="14" spans="1:10" x14ac:dyDescent="0.25">
      <c r="A14" s="97" t="s">
        <v>81</v>
      </c>
      <c r="B14" s="20"/>
      <c r="C14" s="20"/>
      <c r="D14" s="101"/>
      <c r="F14" s="20"/>
      <c r="G14" s="74"/>
      <c r="H14" s="75"/>
      <c r="I14" s="74"/>
      <c r="J14" s="80" t="s">
        <v>69</v>
      </c>
    </row>
    <row r="15" spans="1:10" ht="15.75" thickBot="1" x14ac:dyDescent="0.3">
      <c r="A15" s="61" t="s">
        <v>77</v>
      </c>
      <c r="B15" s="61"/>
      <c r="C15" s="61"/>
      <c r="D15" s="103"/>
      <c r="E15" s="61"/>
      <c r="F15" s="61"/>
      <c r="G15" s="61"/>
      <c r="H15" s="61"/>
      <c r="I15" s="61"/>
      <c r="J15" s="20"/>
    </row>
    <row r="16" spans="1:10" ht="66.75" thickBot="1" x14ac:dyDescent="0.3">
      <c r="A16" s="18" t="s">
        <v>62</v>
      </c>
      <c r="B16" s="5" t="s">
        <v>79</v>
      </c>
      <c r="C16" s="5" t="s">
        <v>70</v>
      </c>
      <c r="D16" s="105"/>
      <c r="E16" s="9" t="s">
        <v>7</v>
      </c>
      <c r="F16" s="8" t="s">
        <v>8</v>
      </c>
      <c r="G16" s="6" t="s">
        <v>9</v>
      </c>
      <c r="H16" s="8" t="s">
        <v>10</v>
      </c>
      <c r="I16" s="8" t="s">
        <v>58</v>
      </c>
      <c r="J16" s="7" t="s">
        <v>11</v>
      </c>
    </row>
    <row r="17" spans="1:10" ht="16.5" thickTop="1" thickBot="1" x14ac:dyDescent="0.3">
      <c r="A17" s="12"/>
      <c r="B17" s="13" t="s">
        <v>1</v>
      </c>
      <c r="C17" s="13" t="s">
        <v>1</v>
      </c>
      <c r="D17" s="106"/>
      <c r="E17" s="14" t="s">
        <v>2</v>
      </c>
      <c r="F17" s="15" t="s">
        <v>3</v>
      </c>
      <c r="G17" s="14" t="s">
        <v>4</v>
      </c>
      <c r="H17" s="15" t="s">
        <v>18</v>
      </c>
      <c r="I17" s="15" t="s">
        <v>5</v>
      </c>
      <c r="J17" s="16" t="s">
        <v>6</v>
      </c>
    </row>
    <row r="18" spans="1:10" ht="16.5" thickTop="1" thickBot="1" x14ac:dyDescent="0.3">
      <c r="A18" s="12" t="s">
        <v>20</v>
      </c>
      <c r="B18" s="13" t="s">
        <v>21</v>
      </c>
      <c r="C18" s="13" t="s">
        <v>22</v>
      </c>
      <c r="D18" s="106"/>
      <c r="E18" s="14" t="s">
        <v>23</v>
      </c>
      <c r="F18" s="15" t="s">
        <v>24</v>
      </c>
      <c r="G18" s="14" t="s">
        <v>25</v>
      </c>
      <c r="H18" s="15" t="s">
        <v>26</v>
      </c>
      <c r="I18" s="15" t="s">
        <v>27</v>
      </c>
      <c r="J18" s="16" t="s">
        <v>28</v>
      </c>
    </row>
    <row r="19" spans="1:10" ht="31.5" thickTop="1" thickBot="1" x14ac:dyDescent="0.3">
      <c r="A19" s="12"/>
      <c r="B19" s="13"/>
      <c r="C19" s="13"/>
      <c r="D19" s="106"/>
      <c r="E19" s="14"/>
      <c r="F19" s="15" t="s">
        <v>31</v>
      </c>
      <c r="G19" s="14" t="s">
        <v>29</v>
      </c>
      <c r="H19" s="15" t="s">
        <v>30</v>
      </c>
      <c r="I19" s="15"/>
      <c r="J19" s="16" t="s">
        <v>61</v>
      </c>
    </row>
    <row r="20" spans="1:10" ht="15.75" thickTop="1" x14ac:dyDescent="0.25">
      <c r="A20" s="86" t="s">
        <v>83</v>
      </c>
      <c r="B20" s="87">
        <v>109</v>
      </c>
      <c r="C20" s="87">
        <v>21</v>
      </c>
      <c r="D20" s="109"/>
      <c r="E20" s="88">
        <v>150</v>
      </c>
      <c r="F20" s="89">
        <f>C20*E20/1000*0.7</f>
        <v>2.2049999999999996</v>
      </c>
      <c r="G20" s="88">
        <v>4000</v>
      </c>
      <c r="H20" s="89">
        <f>F20*G20</f>
        <v>8819.9999999999982</v>
      </c>
      <c r="I20" s="89"/>
      <c r="J20" s="90">
        <f>H20*I20/100</f>
        <v>0</v>
      </c>
    </row>
    <row r="21" spans="1:10" x14ac:dyDescent="0.25">
      <c r="A21" s="86" t="s">
        <v>76</v>
      </c>
      <c r="B21" s="87">
        <v>2</v>
      </c>
      <c r="C21" s="87"/>
      <c r="D21" s="109"/>
      <c r="E21" s="88"/>
      <c r="F21" s="89"/>
      <c r="G21" s="88"/>
      <c r="H21" s="89"/>
      <c r="I21" s="89"/>
      <c r="J21" s="90"/>
    </row>
    <row r="22" spans="1:10" x14ac:dyDescent="0.25">
      <c r="A22" s="86" t="s">
        <v>64</v>
      </c>
      <c r="B22" s="87">
        <v>81</v>
      </c>
      <c r="C22" s="87">
        <v>81</v>
      </c>
      <c r="D22" s="109"/>
      <c r="E22" s="88">
        <v>70</v>
      </c>
      <c r="F22" s="89">
        <f>C22*E22/1000</f>
        <v>5.67</v>
      </c>
      <c r="G22" s="88">
        <v>4000</v>
      </c>
      <c r="H22" s="89">
        <f>F22*G22</f>
        <v>22680</v>
      </c>
      <c r="I22" s="89"/>
      <c r="J22" s="90">
        <f>H22*I22/100</f>
        <v>0</v>
      </c>
    </row>
    <row r="23" spans="1:10" ht="15.75" thickBot="1" x14ac:dyDescent="0.3">
      <c r="A23" s="44" t="s">
        <v>65</v>
      </c>
      <c r="B23" s="41">
        <v>6</v>
      </c>
      <c r="C23" s="41">
        <v>6</v>
      </c>
      <c r="D23" s="107"/>
      <c r="E23" s="42">
        <v>36</v>
      </c>
      <c r="F23" s="43">
        <f>C23*E23/1000</f>
        <v>0.216</v>
      </c>
      <c r="G23" s="42">
        <v>4000</v>
      </c>
      <c r="H23" s="43">
        <f>F23*G23</f>
        <v>864</v>
      </c>
      <c r="I23" s="43"/>
      <c r="J23" s="37">
        <f>I23*H23/100</f>
        <v>0</v>
      </c>
    </row>
    <row r="24" spans="1:10" ht="45.75" thickBot="1" x14ac:dyDescent="0.3">
      <c r="A24" s="45"/>
      <c r="B24" s="33">
        <f>SUM(B20:B23)</f>
        <v>198</v>
      </c>
      <c r="C24" s="33">
        <f>SUM(C20:C23)</f>
        <v>108</v>
      </c>
      <c r="D24" s="108"/>
      <c r="E24" s="35"/>
      <c r="F24" s="46">
        <f>SUM(F20:F23)</f>
        <v>8.0909999999999993</v>
      </c>
      <c r="G24" s="55" t="s">
        <v>71</v>
      </c>
      <c r="H24" s="56">
        <f>SUM(H20:H23)</f>
        <v>32364</v>
      </c>
      <c r="I24" s="22" t="s">
        <v>12</v>
      </c>
      <c r="J24" s="47">
        <f>SUM(J20:J23)</f>
        <v>0</v>
      </c>
    </row>
    <row r="25" spans="1:10" x14ac:dyDescent="0.25">
      <c r="A25" s="97" t="s">
        <v>81</v>
      </c>
      <c r="B25" s="20"/>
      <c r="C25" s="20"/>
      <c r="D25" s="101"/>
      <c r="F25" s="20"/>
      <c r="G25" s="74"/>
      <c r="H25" s="98"/>
      <c r="I25" s="74"/>
      <c r="J25" s="99"/>
    </row>
    <row r="26" spans="1:10" ht="15.75" thickBot="1" x14ac:dyDescent="0.3">
      <c r="A26" s="61" t="s">
        <v>33</v>
      </c>
      <c r="B26" s="61"/>
      <c r="C26" s="61"/>
      <c r="D26" s="103"/>
      <c r="E26" s="61"/>
    </row>
    <row r="27" spans="1:10" ht="78.75" thickBot="1" x14ac:dyDescent="0.3">
      <c r="A27" s="2" t="s">
        <v>63</v>
      </c>
      <c r="B27" s="1" t="s">
        <v>13</v>
      </c>
      <c r="C27" s="5" t="s">
        <v>70</v>
      </c>
      <c r="D27" s="110"/>
      <c r="E27" s="10" t="s">
        <v>17</v>
      </c>
      <c r="F27" s="2" t="s">
        <v>19</v>
      </c>
      <c r="G27" s="17" t="s">
        <v>43</v>
      </c>
      <c r="H27" s="38" t="s">
        <v>59</v>
      </c>
      <c r="I27" s="138" t="s">
        <v>11</v>
      </c>
      <c r="J27" s="150"/>
    </row>
    <row r="28" spans="1:10" ht="15.75" thickBot="1" x14ac:dyDescent="0.3">
      <c r="A28" s="19" t="s">
        <v>1</v>
      </c>
      <c r="B28" s="20" t="s">
        <v>1</v>
      </c>
      <c r="C28" s="19" t="s">
        <v>1</v>
      </c>
      <c r="D28" s="111"/>
      <c r="E28" s="21" t="s">
        <v>18</v>
      </c>
      <c r="F28" s="21" t="s">
        <v>32</v>
      </c>
      <c r="G28" s="21" t="s">
        <v>18</v>
      </c>
      <c r="H28" s="40" t="s">
        <v>5</v>
      </c>
      <c r="I28" s="151" t="s">
        <v>6</v>
      </c>
      <c r="J28" s="152"/>
    </row>
    <row r="29" spans="1:10" ht="17.25" thickTop="1" thickBot="1" x14ac:dyDescent="0.3">
      <c r="A29" s="13" t="s">
        <v>20</v>
      </c>
      <c r="B29" s="14" t="s">
        <v>21</v>
      </c>
      <c r="C29" s="13" t="s">
        <v>22</v>
      </c>
      <c r="D29" s="112"/>
      <c r="E29" s="13" t="s">
        <v>23</v>
      </c>
      <c r="F29" s="13" t="s">
        <v>24</v>
      </c>
      <c r="G29" s="16" t="s">
        <v>25</v>
      </c>
      <c r="H29" s="39" t="s">
        <v>26</v>
      </c>
      <c r="I29" s="153" t="s">
        <v>27</v>
      </c>
      <c r="J29" s="154"/>
    </row>
    <row r="30" spans="1:10" ht="16.5" thickTop="1" thickBot="1" x14ac:dyDescent="0.3">
      <c r="A30" s="13"/>
      <c r="B30" s="14"/>
      <c r="C30" s="13"/>
      <c r="D30" s="112"/>
      <c r="E30" s="13"/>
      <c r="F30" s="13"/>
      <c r="G30" s="16" t="s">
        <v>35</v>
      </c>
      <c r="H30" s="30"/>
      <c r="I30" s="146" t="s">
        <v>44</v>
      </c>
      <c r="J30" s="147"/>
    </row>
    <row r="31" spans="1:10" ht="16.5" thickTop="1" thickBot="1" x14ac:dyDescent="0.3">
      <c r="A31" s="19" t="s">
        <v>42</v>
      </c>
      <c r="B31" s="20"/>
      <c r="C31" s="19"/>
      <c r="D31" s="111"/>
      <c r="E31" s="21">
        <v>4.5</v>
      </c>
      <c r="F31" s="21">
        <v>120</v>
      </c>
      <c r="G31" s="34">
        <f>C31*E31*F31</f>
        <v>0</v>
      </c>
      <c r="H31" s="27"/>
      <c r="I31" s="155">
        <f>G31*H31/100</f>
        <v>0</v>
      </c>
      <c r="J31" s="156"/>
    </row>
    <row r="32" spans="1:10" ht="15.75" thickBot="1" x14ac:dyDescent="0.3">
      <c r="A32" s="33" t="s">
        <v>15</v>
      </c>
      <c r="B32" s="23">
        <v>153.5</v>
      </c>
      <c r="C32" s="33">
        <v>60.5</v>
      </c>
      <c r="D32" s="113">
        <f>B32-C32</f>
        <v>93</v>
      </c>
      <c r="E32" s="33">
        <v>0.35</v>
      </c>
      <c r="F32" s="33">
        <v>365</v>
      </c>
      <c r="G32" s="34">
        <f>C32*E32*F32</f>
        <v>7728.8749999999991</v>
      </c>
      <c r="H32" s="25"/>
      <c r="I32" s="157">
        <f>G32*H32/100</f>
        <v>0</v>
      </c>
      <c r="J32" s="158"/>
    </row>
    <row r="33" spans="1:10" ht="15.75" thickBot="1" x14ac:dyDescent="0.3">
      <c r="A33" s="33" t="s">
        <v>16</v>
      </c>
      <c r="B33" s="23">
        <v>110</v>
      </c>
      <c r="C33" s="33">
        <v>76</v>
      </c>
      <c r="D33" s="113">
        <f>B33-C33</f>
        <v>34</v>
      </c>
      <c r="E33" s="33">
        <v>0.35</v>
      </c>
      <c r="F33" s="33">
        <v>365</v>
      </c>
      <c r="G33" s="34">
        <f>C33*E33*F33</f>
        <v>9709</v>
      </c>
      <c r="H33" s="25"/>
      <c r="I33" s="157">
        <f>G33*H33/100</f>
        <v>0</v>
      </c>
      <c r="J33" s="158"/>
    </row>
    <row r="34" spans="1:10" ht="15.75" thickBot="1" x14ac:dyDescent="0.3">
      <c r="A34" s="11"/>
      <c r="B34" s="138" t="s">
        <v>51</v>
      </c>
      <c r="C34" s="139"/>
      <c r="D34" s="139"/>
      <c r="E34" s="139"/>
      <c r="F34" s="24"/>
      <c r="G34" s="57">
        <f>SUM(G31:G33)</f>
        <v>17437.875</v>
      </c>
      <c r="H34" s="27" t="s">
        <v>52</v>
      </c>
      <c r="I34" s="159">
        <f>SUM(I31:I33)</f>
        <v>0</v>
      </c>
      <c r="J34" s="160"/>
    </row>
    <row r="35" spans="1:10" ht="15.75" thickBot="1" x14ac:dyDescent="0.3">
      <c r="A35" s="83"/>
      <c r="B35" s="165" t="s">
        <v>57</v>
      </c>
      <c r="C35" s="165"/>
      <c r="D35" s="165"/>
      <c r="E35" s="165"/>
      <c r="F35" s="166"/>
      <c r="G35" s="84">
        <f>H13+H24+G34</f>
        <v>206369.875</v>
      </c>
      <c r="H35" s="85"/>
      <c r="I35" s="167">
        <f>J13+J24+I34</f>
        <v>0</v>
      </c>
      <c r="J35" s="168"/>
    </row>
    <row r="36" spans="1:10" x14ac:dyDescent="0.25">
      <c r="G36" t="s">
        <v>73</v>
      </c>
      <c r="J36" t="s">
        <v>69</v>
      </c>
    </row>
    <row r="37" spans="1:10" x14ac:dyDescent="0.25">
      <c r="J37" s="63"/>
    </row>
    <row r="38" spans="1:10" x14ac:dyDescent="0.25">
      <c r="A38" s="61" t="s">
        <v>34</v>
      </c>
      <c r="B38" s="61"/>
      <c r="I38" s="61" t="s">
        <v>46</v>
      </c>
    </row>
    <row r="39" spans="1:10" ht="15.75" thickBot="1" x14ac:dyDescent="0.3"/>
    <row r="40" spans="1:10" ht="60.75" thickBot="1" x14ac:dyDescent="0.3">
      <c r="A40" s="29"/>
      <c r="B40" s="5" t="s">
        <v>37</v>
      </c>
      <c r="C40" s="5" t="s">
        <v>38</v>
      </c>
      <c r="D40" s="114"/>
      <c r="E40" s="5" t="s">
        <v>41</v>
      </c>
      <c r="F40" s="161" t="s">
        <v>45</v>
      </c>
      <c r="G40" s="162"/>
      <c r="I40" s="58" t="s">
        <v>50</v>
      </c>
      <c r="J40" s="59" t="s">
        <v>6</v>
      </c>
    </row>
    <row r="41" spans="1:10" ht="16.5" thickTop="1" thickBot="1" x14ac:dyDescent="0.3">
      <c r="A41" s="30"/>
      <c r="B41" s="31" t="s">
        <v>1</v>
      </c>
      <c r="C41" s="32" t="s">
        <v>1</v>
      </c>
      <c r="D41" s="115"/>
      <c r="E41" s="32" t="s">
        <v>6</v>
      </c>
      <c r="F41" s="146" t="s">
        <v>6</v>
      </c>
      <c r="G41" s="147"/>
      <c r="I41" s="60"/>
      <c r="J41" s="26" t="s">
        <v>74</v>
      </c>
    </row>
    <row r="42" spans="1:10" ht="16.5" thickTop="1" thickBot="1" x14ac:dyDescent="0.3">
      <c r="A42" s="30" t="s">
        <v>20</v>
      </c>
      <c r="B42" s="31" t="s">
        <v>21</v>
      </c>
      <c r="C42" s="32" t="s">
        <v>22</v>
      </c>
      <c r="D42" s="115"/>
      <c r="E42" s="32" t="s">
        <v>23</v>
      </c>
      <c r="F42" s="146" t="s">
        <v>24</v>
      </c>
      <c r="G42" s="147"/>
      <c r="I42" s="4" t="s">
        <v>47</v>
      </c>
      <c r="J42" s="64">
        <f>I35+F46</f>
        <v>28291.800000000003</v>
      </c>
    </row>
    <row r="43" spans="1:10" ht="16.5" thickTop="1" thickBot="1" x14ac:dyDescent="0.3">
      <c r="A43" s="30"/>
      <c r="B43" s="31"/>
      <c r="C43" s="32"/>
      <c r="D43" s="115"/>
      <c r="E43" s="32"/>
      <c r="F43" s="146" t="s">
        <v>39</v>
      </c>
      <c r="G43" s="147"/>
      <c r="I43" s="54"/>
      <c r="J43" s="28" t="s">
        <v>54</v>
      </c>
    </row>
    <row r="44" spans="1:10" ht="16.5" thickTop="1" thickBot="1" x14ac:dyDescent="0.3">
      <c r="A44" s="48" t="s">
        <v>40</v>
      </c>
      <c r="B44" s="49">
        <f>B13+B24</f>
        <v>1185</v>
      </c>
      <c r="C44" s="49">
        <f>C13+C24</f>
        <v>561</v>
      </c>
      <c r="D44" s="116"/>
      <c r="E44" s="36">
        <v>18.8</v>
      </c>
      <c r="F44" s="148">
        <f>C44*E44</f>
        <v>10546.800000000001</v>
      </c>
      <c r="G44" s="149"/>
      <c r="I44" s="54" t="s">
        <v>48</v>
      </c>
      <c r="J44" s="64">
        <f>J42/4</f>
        <v>7072.9500000000007</v>
      </c>
    </row>
    <row r="45" spans="1:10" ht="15.75" thickBot="1" x14ac:dyDescent="0.3">
      <c r="A45" s="21" t="s">
        <v>36</v>
      </c>
      <c r="B45" s="51">
        <f>B32+B33</f>
        <v>263.5</v>
      </c>
      <c r="C45" s="52">
        <f>C32+C33</f>
        <v>136.5</v>
      </c>
      <c r="D45" s="117"/>
      <c r="E45" s="53">
        <v>130</v>
      </c>
      <c r="F45" s="142">
        <f>C45*E45</f>
        <v>17745</v>
      </c>
      <c r="G45" s="143"/>
      <c r="I45" s="4"/>
      <c r="J45" s="28" t="s">
        <v>55</v>
      </c>
    </row>
    <row r="46" spans="1:10" ht="15.75" thickBot="1" x14ac:dyDescent="0.3">
      <c r="C46" s="136" t="s">
        <v>60</v>
      </c>
      <c r="D46" s="136"/>
      <c r="E46" s="137"/>
      <c r="F46" s="144">
        <f>SUM(F44:F45)</f>
        <v>28291.800000000003</v>
      </c>
      <c r="G46" s="145"/>
      <c r="I46" s="3" t="s">
        <v>49</v>
      </c>
      <c r="J46" s="64">
        <f>J42/12</f>
        <v>2357.65</v>
      </c>
    </row>
    <row r="48" spans="1:10" x14ac:dyDescent="0.25">
      <c r="C48" s="102"/>
      <c r="D48" s="118"/>
    </row>
    <row r="49" spans="3:5" x14ac:dyDescent="0.25">
      <c r="C49" s="102"/>
      <c r="D49" s="118"/>
    </row>
    <row r="50" spans="3:5" x14ac:dyDescent="0.25">
      <c r="C50" s="102"/>
      <c r="D50" s="118"/>
    </row>
    <row r="53" spans="3:5" x14ac:dyDescent="0.25">
      <c r="E53">
        <v>28</v>
      </c>
    </row>
    <row r="54" spans="3:5" x14ac:dyDescent="0.25">
      <c r="E54">
        <v>48</v>
      </c>
    </row>
  </sheetData>
  <mergeCells count="19">
    <mergeCell ref="C46:E46"/>
    <mergeCell ref="F46:G46"/>
    <mergeCell ref="I33:J33"/>
    <mergeCell ref="B34:E34"/>
    <mergeCell ref="I34:J34"/>
    <mergeCell ref="B35:F35"/>
    <mergeCell ref="I35:J35"/>
    <mergeCell ref="F40:G40"/>
    <mergeCell ref="F41:G41"/>
    <mergeCell ref="F42:G42"/>
    <mergeCell ref="F43:G43"/>
    <mergeCell ref="F44:G44"/>
    <mergeCell ref="F45:G45"/>
    <mergeCell ref="I32:J32"/>
    <mergeCell ref="I27:J27"/>
    <mergeCell ref="I28:J28"/>
    <mergeCell ref="I29:J29"/>
    <mergeCell ref="I30:J30"/>
    <mergeCell ref="I31:J31"/>
  </mergeCells>
  <pageMargins left="0.70866141732283472" right="0.70866141732283472" top="0.74803149606299213" bottom="0.74803149606299213" header="0.31496062992125984" footer="0.31496062992125984"/>
  <pageSetup paperSize="9" scale="94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4"/>
  <sheetViews>
    <sheetView tabSelected="1" topLeftCell="A14" workbookViewId="0">
      <selection activeCell="Q65" sqref="Q65"/>
    </sheetView>
  </sheetViews>
  <sheetFormatPr defaultRowHeight="15" x14ac:dyDescent="0.25"/>
  <cols>
    <col min="1" max="1" width="14.42578125" customWidth="1"/>
    <col min="2" max="2" width="10.85546875" customWidth="1"/>
    <col min="3" max="3" width="15.42578125" customWidth="1"/>
    <col min="4" max="4" width="12.85546875" customWidth="1"/>
    <col min="5" max="5" width="10.28515625" customWidth="1"/>
    <col min="6" max="6" width="18.85546875" customWidth="1"/>
    <col min="7" max="7" width="14.5703125" customWidth="1"/>
    <col min="8" max="8" width="20.28515625" customWidth="1"/>
    <col min="9" max="9" width="11.140625" customWidth="1"/>
  </cols>
  <sheetData>
    <row r="1" spans="1:19" ht="15.75" x14ac:dyDescent="0.25">
      <c r="A1" s="78" t="s">
        <v>86</v>
      </c>
      <c r="B1" s="78"/>
      <c r="C1" s="78"/>
      <c r="D1" s="78"/>
      <c r="E1" s="78"/>
      <c r="F1" s="78"/>
      <c r="G1" s="79"/>
      <c r="H1" s="79"/>
      <c r="I1" t="s">
        <v>56</v>
      </c>
    </row>
    <row r="2" spans="1:19" x14ac:dyDescent="0.25">
      <c r="I2" s="62"/>
    </row>
    <row r="3" spans="1:19" ht="15.75" thickBot="1" x14ac:dyDescent="0.3">
      <c r="A3" s="61" t="s">
        <v>75</v>
      </c>
      <c r="B3" s="61"/>
      <c r="C3" s="61"/>
      <c r="D3" s="61"/>
      <c r="E3" s="61"/>
      <c r="F3" s="61"/>
    </row>
    <row r="4" spans="1:19" ht="105.75" thickBot="1" x14ac:dyDescent="0.3">
      <c r="A4" s="18" t="s">
        <v>62</v>
      </c>
      <c r="B4" s="5" t="s">
        <v>78</v>
      </c>
      <c r="C4" s="5" t="s">
        <v>0</v>
      </c>
      <c r="D4" s="9" t="s">
        <v>7</v>
      </c>
      <c r="E4" s="8" t="s">
        <v>8</v>
      </c>
      <c r="F4" s="6" t="s">
        <v>9</v>
      </c>
      <c r="G4" s="8" t="s">
        <v>10</v>
      </c>
      <c r="H4" s="8" t="s">
        <v>58</v>
      </c>
      <c r="I4" s="131" t="s">
        <v>11</v>
      </c>
      <c r="L4" s="169"/>
      <c r="M4" s="169"/>
      <c r="N4" s="169"/>
      <c r="O4" s="169"/>
      <c r="P4" s="169"/>
      <c r="Q4" s="169"/>
      <c r="R4" s="169"/>
      <c r="S4" s="169"/>
    </row>
    <row r="5" spans="1:19" ht="16.5" thickTop="1" thickBot="1" x14ac:dyDescent="0.3">
      <c r="A5" s="12"/>
      <c r="B5" s="13" t="s">
        <v>1</v>
      </c>
      <c r="C5" s="13" t="s">
        <v>1</v>
      </c>
      <c r="D5" s="14" t="s">
        <v>2</v>
      </c>
      <c r="E5" s="15" t="s">
        <v>3</v>
      </c>
      <c r="F5" s="14" t="s">
        <v>4</v>
      </c>
      <c r="G5" s="15" t="s">
        <v>18</v>
      </c>
      <c r="H5" s="126" t="s">
        <v>5</v>
      </c>
      <c r="I5" s="132" t="s">
        <v>6</v>
      </c>
      <c r="L5" s="169"/>
      <c r="M5" s="169"/>
      <c r="N5" s="169"/>
      <c r="O5" s="169"/>
      <c r="P5" s="169"/>
      <c r="Q5" s="169"/>
      <c r="R5" s="169"/>
      <c r="S5" s="169"/>
    </row>
    <row r="6" spans="1:19" ht="16.5" thickTop="1" thickBot="1" x14ac:dyDescent="0.3">
      <c r="A6" s="12" t="s">
        <v>20</v>
      </c>
      <c r="B6" s="13" t="s">
        <v>21</v>
      </c>
      <c r="C6" s="13" t="s">
        <v>22</v>
      </c>
      <c r="D6" s="14" t="s">
        <v>23</v>
      </c>
      <c r="E6" s="15" t="s">
        <v>24</v>
      </c>
      <c r="F6" s="14" t="s">
        <v>25</v>
      </c>
      <c r="G6" s="15" t="s">
        <v>26</v>
      </c>
      <c r="H6" s="126" t="s">
        <v>27</v>
      </c>
      <c r="I6" s="132" t="s">
        <v>28</v>
      </c>
      <c r="L6" s="169"/>
      <c r="M6" s="169"/>
      <c r="N6" s="169"/>
      <c r="O6" s="169"/>
      <c r="P6" s="169"/>
      <c r="Q6" s="169"/>
      <c r="R6" s="169"/>
      <c r="S6" s="169"/>
    </row>
    <row r="7" spans="1:19" ht="31.5" thickTop="1" thickBot="1" x14ac:dyDescent="0.3">
      <c r="A7" s="12"/>
      <c r="B7" s="13"/>
      <c r="C7" s="119"/>
      <c r="D7" s="14"/>
      <c r="E7" s="15" t="s">
        <v>31</v>
      </c>
      <c r="F7" s="14" t="s">
        <v>29</v>
      </c>
      <c r="G7" s="100" t="s">
        <v>30</v>
      </c>
      <c r="H7" s="126"/>
      <c r="I7" s="132" t="s">
        <v>61</v>
      </c>
      <c r="L7" s="169"/>
      <c r="M7" s="169"/>
      <c r="N7" s="169"/>
      <c r="O7" s="169"/>
      <c r="P7" s="169"/>
      <c r="Q7" s="169"/>
      <c r="R7" s="169"/>
      <c r="S7" s="169"/>
    </row>
    <row r="8" spans="1:19" ht="15.75" thickTop="1" x14ac:dyDescent="0.25">
      <c r="A8" s="44" t="s">
        <v>80</v>
      </c>
      <c r="B8" s="44">
        <v>448</v>
      </c>
      <c r="C8" s="68">
        <v>46</v>
      </c>
      <c r="D8" s="42">
        <v>250</v>
      </c>
      <c r="E8" s="43">
        <f>C8*D8/1000*0.7</f>
        <v>8.0499999999999989</v>
      </c>
      <c r="F8" s="42">
        <v>4000</v>
      </c>
      <c r="G8" s="68">
        <f>E8*F8</f>
        <v>32199.999999999996</v>
      </c>
      <c r="H8" s="127"/>
      <c r="I8" s="133">
        <f>H8*G8/100</f>
        <v>0</v>
      </c>
      <c r="L8" s="169"/>
      <c r="M8" s="169"/>
      <c r="N8" s="169"/>
      <c r="O8" s="169"/>
      <c r="P8" s="169"/>
      <c r="Q8" s="169"/>
      <c r="R8" s="169"/>
      <c r="S8" s="169"/>
    </row>
    <row r="9" spans="1:19" s="125" customFormat="1" x14ac:dyDescent="0.25">
      <c r="A9" s="122" t="s">
        <v>84</v>
      </c>
      <c r="B9" s="122"/>
      <c r="C9" s="121">
        <v>240</v>
      </c>
      <c r="D9" s="123">
        <v>52</v>
      </c>
      <c r="E9" s="124">
        <f>C9*D9/1000</f>
        <v>12.48</v>
      </c>
      <c r="F9" s="123" t="s">
        <v>85</v>
      </c>
      <c r="G9" s="121">
        <f>E9*2500+(E9*1500)*0.5</f>
        <v>40560</v>
      </c>
      <c r="H9" s="128"/>
      <c r="I9" s="134">
        <f t="shared" ref="I9:I10" si="0">H9*G9/100</f>
        <v>0</v>
      </c>
      <c r="L9" s="170"/>
      <c r="M9" s="170"/>
      <c r="N9" s="170"/>
      <c r="O9" s="170"/>
      <c r="P9" s="170"/>
      <c r="Q9" s="170"/>
      <c r="R9" s="170"/>
      <c r="S9" s="170"/>
    </row>
    <row r="10" spans="1:19" s="125" customFormat="1" x14ac:dyDescent="0.25">
      <c r="A10" s="122" t="s">
        <v>84</v>
      </c>
      <c r="B10" s="122"/>
      <c r="C10" s="121">
        <v>26</v>
      </c>
      <c r="D10" s="123">
        <v>56</v>
      </c>
      <c r="E10" s="124">
        <f>C10*D10/1000</f>
        <v>1.456</v>
      </c>
      <c r="F10" s="123" t="s">
        <v>85</v>
      </c>
      <c r="G10" s="121">
        <f t="shared" ref="G10:G11" si="1">E10*2500+(E10*1500)*0.5</f>
        <v>4732</v>
      </c>
      <c r="H10" s="128"/>
      <c r="I10" s="134">
        <f t="shared" si="0"/>
        <v>0</v>
      </c>
      <c r="L10" s="170"/>
      <c r="M10" s="170"/>
      <c r="N10" s="170"/>
      <c r="O10" s="170"/>
      <c r="P10" s="170"/>
      <c r="Q10" s="170"/>
      <c r="R10" s="170"/>
      <c r="S10" s="170"/>
    </row>
    <row r="11" spans="1:19" s="125" customFormat="1" x14ac:dyDescent="0.25">
      <c r="A11" s="122" t="s">
        <v>84</v>
      </c>
      <c r="B11" s="122"/>
      <c r="C11" s="121">
        <v>20</v>
      </c>
      <c r="D11" s="123">
        <v>42.5</v>
      </c>
      <c r="E11" s="124">
        <f>C11*D11/1000</f>
        <v>0.85</v>
      </c>
      <c r="F11" s="123" t="s">
        <v>85</v>
      </c>
      <c r="G11" s="121">
        <f t="shared" si="1"/>
        <v>2762.5</v>
      </c>
      <c r="H11" s="128"/>
      <c r="I11" s="134"/>
      <c r="L11" s="170"/>
      <c r="M11" s="170"/>
      <c r="N11" s="170"/>
      <c r="O11" s="170"/>
      <c r="P11" s="170"/>
      <c r="Q11" s="170"/>
      <c r="R11" s="170"/>
      <c r="S11" s="170"/>
    </row>
    <row r="12" spans="1:19" x14ac:dyDescent="0.25">
      <c r="A12" s="65" t="s">
        <v>83</v>
      </c>
      <c r="B12" s="65">
        <v>238</v>
      </c>
      <c r="C12" s="121">
        <v>98</v>
      </c>
      <c r="D12" s="67">
        <v>150</v>
      </c>
      <c r="E12" s="43">
        <f>C12*D12/1000*0.7</f>
        <v>10.29</v>
      </c>
      <c r="F12" s="67">
        <v>4000</v>
      </c>
      <c r="G12" s="68">
        <f>E12*F12</f>
        <v>41160</v>
      </c>
      <c r="H12" s="129"/>
      <c r="I12" s="133">
        <f>H12*G12/100</f>
        <v>0</v>
      </c>
      <c r="L12" s="169"/>
      <c r="M12" s="169"/>
      <c r="N12" s="169"/>
      <c r="O12" s="169"/>
      <c r="P12" s="169"/>
      <c r="Q12" s="169"/>
      <c r="R12" s="169"/>
      <c r="S12" s="169"/>
    </row>
    <row r="13" spans="1:19" x14ac:dyDescent="0.25">
      <c r="A13" s="65" t="s">
        <v>76</v>
      </c>
      <c r="B13" s="66">
        <v>6</v>
      </c>
      <c r="C13" s="66">
        <v>0</v>
      </c>
      <c r="D13" s="67"/>
      <c r="E13" s="43">
        <f t="shared" ref="E13:E15" si="2">C13*D13/1000</f>
        <v>0</v>
      </c>
      <c r="F13" s="67">
        <v>4000</v>
      </c>
      <c r="G13" s="68">
        <f t="shared" ref="G13:G15" si="3">E13*F13</f>
        <v>0</v>
      </c>
      <c r="H13" s="129"/>
      <c r="I13" s="133">
        <f t="shared" ref="I13:I15" si="4">H13*G13/100</f>
        <v>0</v>
      </c>
      <c r="L13" s="169"/>
      <c r="M13" s="169"/>
      <c r="N13" s="169"/>
      <c r="O13" s="169"/>
      <c r="P13" s="169"/>
      <c r="Q13" s="169"/>
      <c r="R13" s="169"/>
      <c r="S13" s="169"/>
    </row>
    <row r="14" spans="1:19" x14ac:dyDescent="0.25">
      <c r="A14" s="65" t="s">
        <v>64</v>
      </c>
      <c r="B14" s="66">
        <v>253</v>
      </c>
      <c r="C14" s="66">
        <v>0</v>
      </c>
      <c r="D14" s="67"/>
      <c r="E14" s="43">
        <f t="shared" si="2"/>
        <v>0</v>
      </c>
      <c r="F14" s="67">
        <v>4000</v>
      </c>
      <c r="G14" s="68">
        <f t="shared" si="3"/>
        <v>0</v>
      </c>
      <c r="H14" s="129"/>
      <c r="I14" s="133">
        <f t="shared" si="4"/>
        <v>0</v>
      </c>
      <c r="L14" s="169"/>
      <c r="M14" s="169"/>
      <c r="N14" s="169"/>
      <c r="O14" s="169"/>
      <c r="P14" s="169"/>
      <c r="Q14" s="169"/>
      <c r="R14" s="169"/>
      <c r="S14" s="169"/>
    </row>
    <row r="15" spans="1:19" ht="15.75" thickBot="1" x14ac:dyDescent="0.3">
      <c r="A15" s="70" t="s">
        <v>65</v>
      </c>
      <c r="B15" s="71">
        <v>42</v>
      </c>
      <c r="C15" s="71">
        <v>0</v>
      </c>
      <c r="D15" s="72"/>
      <c r="E15" s="43">
        <f t="shared" si="2"/>
        <v>0</v>
      </c>
      <c r="F15" s="72">
        <v>4000</v>
      </c>
      <c r="G15" s="68">
        <f t="shared" si="3"/>
        <v>0</v>
      </c>
      <c r="H15" s="130"/>
      <c r="I15" s="133">
        <f t="shared" si="4"/>
        <v>0</v>
      </c>
      <c r="L15" s="169"/>
      <c r="M15" s="169"/>
      <c r="N15" s="169"/>
      <c r="O15" s="169"/>
      <c r="P15" s="169"/>
      <c r="Q15" s="169"/>
      <c r="R15" s="169"/>
      <c r="S15" s="169"/>
    </row>
    <row r="16" spans="1:19" ht="45.75" thickBot="1" x14ac:dyDescent="0.3">
      <c r="A16" s="45"/>
      <c r="B16" s="33">
        <f>SUM(B8:B15)</f>
        <v>987</v>
      </c>
      <c r="C16" s="33">
        <f>SUM(C8:C15)</f>
        <v>430</v>
      </c>
      <c r="D16" s="35"/>
      <c r="E16" s="46">
        <f>SUM(E8:E15)</f>
        <v>33.126000000000005</v>
      </c>
      <c r="F16" s="55" t="s">
        <v>53</v>
      </c>
      <c r="G16" s="56">
        <f>SUM(G8:G15)</f>
        <v>121414.5</v>
      </c>
      <c r="H16" s="45" t="s">
        <v>12</v>
      </c>
      <c r="I16" s="135">
        <f>SUM(I8:I15)</f>
        <v>0</v>
      </c>
      <c r="L16" s="169"/>
      <c r="M16" s="169"/>
      <c r="N16" s="169"/>
      <c r="O16" s="169"/>
      <c r="P16" s="169"/>
      <c r="Q16" s="169"/>
      <c r="R16" s="169"/>
      <c r="S16" s="169"/>
    </row>
    <row r="17" spans="1:19" x14ac:dyDescent="0.25">
      <c r="A17" s="97" t="s">
        <v>82</v>
      </c>
      <c r="B17" s="20"/>
      <c r="C17" s="20"/>
      <c r="E17" s="20"/>
      <c r="F17" s="74"/>
      <c r="G17" s="75"/>
      <c r="H17" s="76"/>
      <c r="I17" s="68"/>
      <c r="L17" s="169"/>
      <c r="M17" s="169"/>
      <c r="N17" s="169"/>
      <c r="O17" s="169"/>
      <c r="P17" s="169"/>
      <c r="Q17" s="169"/>
      <c r="R17" s="169"/>
      <c r="S17" s="169"/>
    </row>
    <row r="18" spans="1:19" ht="15.75" thickBot="1" x14ac:dyDescent="0.3">
      <c r="A18" s="61" t="s">
        <v>77</v>
      </c>
      <c r="B18" s="61"/>
      <c r="C18" s="61"/>
      <c r="D18" s="61"/>
      <c r="E18" s="61"/>
      <c r="F18" s="61"/>
      <c r="G18" s="61"/>
      <c r="H18" s="61"/>
      <c r="I18" s="20"/>
      <c r="L18" s="169"/>
      <c r="M18" s="169"/>
      <c r="N18" s="169"/>
      <c r="O18" s="169"/>
      <c r="P18" s="169"/>
      <c r="Q18" s="169"/>
      <c r="R18" s="169"/>
      <c r="S18" s="169"/>
    </row>
    <row r="19" spans="1:19" ht="60.75" thickBot="1" x14ac:dyDescent="0.3">
      <c r="A19" s="18" t="s">
        <v>62</v>
      </c>
      <c r="B19" s="5" t="s">
        <v>79</v>
      </c>
      <c r="C19" s="5" t="s">
        <v>0</v>
      </c>
      <c r="D19" s="9" t="s">
        <v>7</v>
      </c>
      <c r="E19" s="8" t="s">
        <v>8</v>
      </c>
      <c r="F19" s="6" t="s">
        <v>9</v>
      </c>
      <c r="G19" s="8" t="s">
        <v>10</v>
      </c>
      <c r="H19" s="8" t="s">
        <v>58</v>
      </c>
      <c r="I19" s="7" t="s">
        <v>11</v>
      </c>
      <c r="L19" s="169"/>
      <c r="M19" s="169"/>
      <c r="N19" s="169"/>
      <c r="O19" s="169"/>
      <c r="P19" s="169"/>
      <c r="Q19" s="169"/>
      <c r="R19" s="169"/>
      <c r="S19" s="169"/>
    </row>
    <row r="20" spans="1:19" ht="16.5" thickTop="1" thickBot="1" x14ac:dyDescent="0.3">
      <c r="A20" s="12"/>
      <c r="B20" s="13" t="s">
        <v>1</v>
      </c>
      <c r="C20" s="13" t="s">
        <v>1</v>
      </c>
      <c r="D20" s="14" t="s">
        <v>2</v>
      </c>
      <c r="E20" s="15" t="s">
        <v>3</v>
      </c>
      <c r="F20" s="14" t="s">
        <v>4</v>
      </c>
      <c r="G20" s="15" t="s">
        <v>18</v>
      </c>
      <c r="H20" s="15" t="s">
        <v>5</v>
      </c>
      <c r="I20" s="16" t="s">
        <v>6</v>
      </c>
      <c r="L20" s="169"/>
      <c r="M20" s="169"/>
      <c r="N20" s="169"/>
      <c r="O20" s="169"/>
      <c r="P20" s="169"/>
      <c r="Q20" s="169"/>
      <c r="R20" s="169"/>
      <c r="S20" s="169"/>
    </row>
    <row r="21" spans="1:19" ht="16.5" thickTop="1" thickBot="1" x14ac:dyDescent="0.3">
      <c r="A21" s="12" t="s">
        <v>20</v>
      </c>
      <c r="B21" s="13" t="s">
        <v>21</v>
      </c>
      <c r="C21" s="13" t="s">
        <v>22</v>
      </c>
      <c r="D21" s="14" t="s">
        <v>23</v>
      </c>
      <c r="E21" s="15" t="s">
        <v>24</v>
      </c>
      <c r="F21" s="14" t="s">
        <v>25</v>
      </c>
      <c r="G21" s="15" t="s">
        <v>26</v>
      </c>
      <c r="H21" s="15" t="s">
        <v>27</v>
      </c>
      <c r="I21" s="16" t="s">
        <v>28</v>
      </c>
      <c r="L21" s="169"/>
      <c r="M21" s="169"/>
      <c r="N21" s="169"/>
      <c r="O21" s="169"/>
      <c r="P21" s="169"/>
      <c r="Q21" s="169"/>
      <c r="R21" s="169"/>
      <c r="S21" s="169"/>
    </row>
    <row r="22" spans="1:19" ht="31.5" thickTop="1" thickBot="1" x14ac:dyDescent="0.3">
      <c r="A22" s="12"/>
      <c r="B22" s="13"/>
      <c r="C22" s="13"/>
      <c r="D22" s="14"/>
      <c r="E22" s="15" t="s">
        <v>31</v>
      </c>
      <c r="F22" s="15" t="s">
        <v>29</v>
      </c>
      <c r="G22" s="15" t="s">
        <v>30</v>
      </c>
      <c r="H22" s="15"/>
      <c r="I22" s="16" t="s">
        <v>61</v>
      </c>
      <c r="L22" s="169"/>
      <c r="M22" s="169"/>
      <c r="N22" s="169"/>
      <c r="O22" s="169"/>
      <c r="P22" s="169"/>
      <c r="Q22" s="169"/>
      <c r="R22" s="169"/>
      <c r="S22" s="169"/>
    </row>
    <row r="23" spans="1:19" ht="15.75" thickTop="1" x14ac:dyDescent="0.25">
      <c r="A23" s="86" t="s">
        <v>83</v>
      </c>
      <c r="B23" s="87">
        <v>109</v>
      </c>
      <c r="C23" s="87">
        <v>88</v>
      </c>
      <c r="D23" s="88">
        <v>150</v>
      </c>
      <c r="E23" s="92">
        <f>C23*D23/1000*0.7</f>
        <v>9.2399999999999984</v>
      </c>
      <c r="F23" s="93">
        <v>4000</v>
      </c>
      <c r="G23" s="88">
        <f>E23*F23</f>
        <v>36959.999999999993</v>
      </c>
      <c r="H23" s="93"/>
      <c r="I23" s="37">
        <f t="shared" ref="I23:I25" si="5">H23*G23/100</f>
        <v>0</v>
      </c>
      <c r="L23" s="169"/>
      <c r="M23" s="169"/>
      <c r="N23" s="169"/>
      <c r="O23" s="169"/>
      <c r="P23" s="169"/>
      <c r="Q23" s="169"/>
      <c r="R23" s="169"/>
      <c r="S23" s="169"/>
    </row>
    <row r="24" spans="1:19" x14ac:dyDescent="0.25">
      <c r="A24" s="86" t="s">
        <v>76</v>
      </c>
      <c r="B24" s="87">
        <v>2</v>
      </c>
      <c r="C24" s="87">
        <v>2</v>
      </c>
      <c r="D24" s="88">
        <v>100</v>
      </c>
      <c r="E24" s="92">
        <f t="shared" ref="E24:E25" si="6">C24*D24/1000</f>
        <v>0.2</v>
      </c>
      <c r="F24" s="93">
        <v>4000</v>
      </c>
      <c r="G24" s="88">
        <f>E24*F24</f>
        <v>800</v>
      </c>
      <c r="H24" s="93"/>
      <c r="I24" s="37">
        <f t="shared" si="5"/>
        <v>0</v>
      </c>
      <c r="L24" s="169"/>
      <c r="M24" s="169"/>
      <c r="N24" s="169"/>
      <c r="O24" s="169"/>
      <c r="P24" s="169"/>
      <c r="Q24" s="169"/>
      <c r="R24" s="169"/>
      <c r="S24" s="169"/>
    </row>
    <row r="25" spans="1:19" x14ac:dyDescent="0.25">
      <c r="A25" s="86" t="s">
        <v>64</v>
      </c>
      <c r="B25" s="87">
        <v>81</v>
      </c>
      <c r="C25" s="87"/>
      <c r="D25" s="88"/>
      <c r="E25" s="92">
        <f t="shared" si="6"/>
        <v>0</v>
      </c>
      <c r="F25" s="93">
        <v>4000</v>
      </c>
      <c r="G25" s="88">
        <f>E25*F25</f>
        <v>0</v>
      </c>
      <c r="H25" s="93"/>
      <c r="I25" s="37">
        <f t="shared" si="5"/>
        <v>0</v>
      </c>
      <c r="L25" s="169"/>
      <c r="M25" s="169"/>
      <c r="N25" s="169"/>
      <c r="O25" s="169"/>
      <c r="P25" s="169"/>
      <c r="Q25" s="169"/>
      <c r="R25" s="169"/>
      <c r="S25" s="169"/>
    </row>
    <row r="26" spans="1:19" ht="15.75" thickBot="1" x14ac:dyDescent="0.3">
      <c r="A26" s="44" t="s">
        <v>65</v>
      </c>
      <c r="B26" s="41">
        <v>6</v>
      </c>
      <c r="C26" s="41"/>
      <c r="D26" s="42"/>
      <c r="E26" s="95">
        <f>C26*D26/1000</f>
        <v>0</v>
      </c>
      <c r="F26" s="91">
        <v>4000</v>
      </c>
      <c r="G26" s="42">
        <f>E26*F26</f>
        <v>0</v>
      </c>
      <c r="H26" s="91"/>
      <c r="I26" s="37">
        <f>H26*G26/100</f>
        <v>0</v>
      </c>
      <c r="L26" s="169"/>
      <c r="M26" s="169"/>
      <c r="N26" s="169"/>
      <c r="O26" s="169"/>
      <c r="P26" s="169"/>
      <c r="Q26" s="169"/>
      <c r="R26" s="169"/>
      <c r="S26" s="169"/>
    </row>
    <row r="27" spans="1:19" ht="45.75" thickBot="1" x14ac:dyDescent="0.3">
      <c r="A27" s="45"/>
      <c r="B27" s="33">
        <f>SUM(B23:B26)</f>
        <v>198</v>
      </c>
      <c r="C27" s="33">
        <f>SUM(C22:C26)</f>
        <v>90</v>
      </c>
      <c r="D27" s="35"/>
      <c r="E27" s="91">
        <f>SUM(E26:E26)</f>
        <v>0</v>
      </c>
      <c r="F27" s="96" t="s">
        <v>53</v>
      </c>
      <c r="G27" s="56">
        <f>SUM(G23:G26)</f>
        <v>37759.999999999993</v>
      </c>
      <c r="H27" s="94" t="s">
        <v>12</v>
      </c>
      <c r="I27" s="47">
        <f>SUM(I23:I26)</f>
        <v>0</v>
      </c>
      <c r="L27" s="169"/>
      <c r="M27" s="169"/>
      <c r="N27" s="169"/>
      <c r="O27" s="169"/>
      <c r="P27" s="169"/>
      <c r="Q27" s="169"/>
      <c r="R27" s="169"/>
      <c r="S27" s="169"/>
    </row>
    <row r="28" spans="1:19" x14ac:dyDescent="0.25">
      <c r="A28" s="97" t="s">
        <v>82</v>
      </c>
      <c r="B28" s="20"/>
      <c r="C28" s="20"/>
      <c r="E28" s="20"/>
      <c r="F28" s="74"/>
      <c r="G28" s="98"/>
      <c r="H28" s="74"/>
      <c r="I28" s="99"/>
    </row>
    <row r="29" spans="1:19" ht="15.75" thickBot="1" x14ac:dyDescent="0.3">
      <c r="A29" s="61" t="s">
        <v>33</v>
      </c>
    </row>
    <row r="30" spans="1:19" ht="78.75" thickBot="1" x14ac:dyDescent="0.3">
      <c r="A30" s="2" t="s">
        <v>63</v>
      </c>
      <c r="B30" s="1" t="s">
        <v>13</v>
      </c>
      <c r="C30" s="2" t="s">
        <v>14</v>
      </c>
      <c r="D30" s="10" t="s">
        <v>17</v>
      </c>
      <c r="E30" s="2" t="s">
        <v>19</v>
      </c>
      <c r="F30" s="17" t="s">
        <v>43</v>
      </c>
      <c r="G30" s="38" t="s">
        <v>59</v>
      </c>
      <c r="H30" s="138" t="s">
        <v>11</v>
      </c>
      <c r="I30" s="150"/>
    </row>
    <row r="31" spans="1:19" ht="15.75" thickBot="1" x14ac:dyDescent="0.3">
      <c r="A31" s="19" t="s">
        <v>1</v>
      </c>
      <c r="B31" s="20" t="s">
        <v>1</v>
      </c>
      <c r="C31" s="19" t="s">
        <v>1</v>
      </c>
      <c r="D31" s="21" t="s">
        <v>18</v>
      </c>
      <c r="E31" s="21" t="s">
        <v>32</v>
      </c>
      <c r="F31" s="21" t="s">
        <v>18</v>
      </c>
      <c r="G31" s="40" t="s">
        <v>5</v>
      </c>
      <c r="H31" s="151" t="s">
        <v>6</v>
      </c>
      <c r="I31" s="152"/>
    </row>
    <row r="32" spans="1:19" ht="17.25" thickTop="1" thickBot="1" x14ac:dyDescent="0.3">
      <c r="A32" s="13" t="s">
        <v>20</v>
      </c>
      <c r="B32" s="14" t="s">
        <v>21</v>
      </c>
      <c r="C32" s="13" t="s">
        <v>22</v>
      </c>
      <c r="D32" s="13" t="s">
        <v>23</v>
      </c>
      <c r="E32" s="13" t="s">
        <v>24</v>
      </c>
      <c r="F32" s="16" t="s">
        <v>25</v>
      </c>
      <c r="G32" s="39" t="s">
        <v>26</v>
      </c>
      <c r="H32" s="153" t="s">
        <v>27</v>
      </c>
      <c r="I32" s="154"/>
    </row>
    <row r="33" spans="1:9" ht="16.5" thickTop="1" thickBot="1" x14ac:dyDescent="0.3">
      <c r="A33" s="13"/>
      <c r="B33" s="14"/>
      <c r="C33" s="13"/>
      <c r="D33" s="13"/>
      <c r="E33" s="13"/>
      <c r="F33" s="16" t="s">
        <v>35</v>
      </c>
      <c r="G33" s="30"/>
      <c r="H33" s="146" t="s">
        <v>44</v>
      </c>
      <c r="I33" s="147"/>
    </row>
    <row r="34" spans="1:9" ht="16.5" thickTop="1" thickBot="1" x14ac:dyDescent="0.3">
      <c r="A34" s="19" t="s">
        <v>42</v>
      </c>
      <c r="B34" s="20"/>
      <c r="C34" s="19"/>
      <c r="D34" s="21">
        <v>4.5</v>
      </c>
      <c r="E34" s="21">
        <v>120</v>
      </c>
      <c r="F34" s="34">
        <f>C34*D34*E34</f>
        <v>0</v>
      </c>
      <c r="G34" s="27"/>
      <c r="H34" s="155">
        <f>F34*G34/100</f>
        <v>0</v>
      </c>
      <c r="I34" s="156"/>
    </row>
    <row r="35" spans="1:9" ht="15.75" thickBot="1" x14ac:dyDescent="0.3">
      <c r="A35" s="33" t="s">
        <v>15</v>
      </c>
      <c r="B35" s="23">
        <v>153.5</v>
      </c>
      <c r="C35" s="33">
        <v>96</v>
      </c>
      <c r="D35" s="33">
        <v>0.35</v>
      </c>
      <c r="E35" s="33">
        <v>365</v>
      </c>
      <c r="F35" s="34">
        <f>C35*D35*E35</f>
        <v>12263.999999999998</v>
      </c>
      <c r="G35" s="25"/>
      <c r="H35" s="157">
        <f>F35*G35/100</f>
        <v>0</v>
      </c>
      <c r="I35" s="158"/>
    </row>
    <row r="36" spans="1:9" ht="15.75" thickBot="1" x14ac:dyDescent="0.3">
      <c r="A36" s="33" t="s">
        <v>16</v>
      </c>
      <c r="B36" s="23">
        <v>110</v>
      </c>
      <c r="C36" s="33">
        <v>38</v>
      </c>
      <c r="D36" s="33">
        <v>0.35</v>
      </c>
      <c r="E36" s="33">
        <v>365</v>
      </c>
      <c r="F36" s="34">
        <f>C36*D36*E36</f>
        <v>4854.5</v>
      </c>
      <c r="G36" s="25"/>
      <c r="H36" s="157">
        <f>F36*G36/100</f>
        <v>0</v>
      </c>
      <c r="I36" s="158"/>
    </row>
    <row r="37" spans="1:9" ht="15.75" thickBot="1" x14ac:dyDescent="0.3">
      <c r="A37" s="11"/>
      <c r="B37" s="138" t="s">
        <v>51</v>
      </c>
      <c r="C37" s="139"/>
      <c r="D37" s="139"/>
      <c r="E37" s="24"/>
      <c r="F37" s="57">
        <f>SUM(F34:F36)</f>
        <v>17118.5</v>
      </c>
      <c r="G37" s="27" t="s">
        <v>52</v>
      </c>
      <c r="H37" s="159">
        <f>SUM(H34:H36)</f>
        <v>0</v>
      </c>
      <c r="I37" s="160"/>
    </row>
    <row r="38" spans="1:9" ht="15.75" thickBot="1" x14ac:dyDescent="0.3">
      <c r="A38" s="81"/>
      <c r="B38" s="163" t="s">
        <v>57</v>
      </c>
      <c r="C38" s="163"/>
      <c r="D38" s="163"/>
      <c r="E38" s="164"/>
      <c r="F38" s="64">
        <f>G16+G27+F37</f>
        <v>176293</v>
      </c>
      <c r="G38" s="75"/>
      <c r="H38" s="140">
        <f>I16+I27+H37</f>
        <v>0</v>
      </c>
      <c r="I38" s="141"/>
    </row>
    <row r="39" spans="1:9" x14ac:dyDescent="0.25">
      <c r="A39" s="81"/>
      <c r="B39" s="82"/>
      <c r="C39" s="82"/>
      <c r="D39" s="82"/>
      <c r="E39" s="82"/>
      <c r="F39" s="80"/>
      <c r="G39" s="75"/>
      <c r="H39" s="77"/>
      <c r="I39" s="77"/>
    </row>
    <row r="45" spans="1:9" x14ac:dyDescent="0.25">
      <c r="I45" s="63"/>
    </row>
    <row r="46" spans="1:9" x14ac:dyDescent="0.25">
      <c r="A46" s="61" t="s">
        <v>34</v>
      </c>
      <c r="H46" s="61" t="s">
        <v>46</v>
      </c>
    </row>
    <row r="47" spans="1:9" ht="15.75" thickBot="1" x14ac:dyDescent="0.3"/>
    <row r="48" spans="1:9" ht="75.75" thickBot="1" x14ac:dyDescent="0.3">
      <c r="A48" s="29"/>
      <c r="B48" s="5" t="s">
        <v>37</v>
      </c>
      <c r="C48" s="5" t="s">
        <v>38</v>
      </c>
      <c r="D48" s="5" t="s">
        <v>41</v>
      </c>
      <c r="E48" s="161" t="s">
        <v>45</v>
      </c>
      <c r="F48" s="162"/>
      <c r="H48" s="58" t="s">
        <v>50</v>
      </c>
      <c r="I48" s="59" t="s">
        <v>6</v>
      </c>
    </row>
    <row r="49" spans="1:9" ht="16.5" thickTop="1" thickBot="1" x14ac:dyDescent="0.3">
      <c r="A49" s="30"/>
      <c r="B49" s="31" t="s">
        <v>1</v>
      </c>
      <c r="C49" s="32" t="s">
        <v>1</v>
      </c>
      <c r="D49" s="32" t="s">
        <v>6</v>
      </c>
      <c r="E49" s="146" t="s">
        <v>6</v>
      </c>
      <c r="F49" s="147"/>
      <c r="H49" s="60"/>
      <c r="I49" s="26" t="s">
        <v>67</v>
      </c>
    </row>
    <row r="50" spans="1:9" ht="16.5" thickTop="1" thickBot="1" x14ac:dyDescent="0.3">
      <c r="A50" s="30" t="s">
        <v>20</v>
      </c>
      <c r="B50" s="31" t="s">
        <v>21</v>
      </c>
      <c r="C50" s="32" t="s">
        <v>22</v>
      </c>
      <c r="D50" s="32" t="s">
        <v>23</v>
      </c>
      <c r="E50" s="146" t="s">
        <v>24</v>
      </c>
      <c r="F50" s="147"/>
      <c r="H50" s="4" t="s">
        <v>47</v>
      </c>
      <c r="I50" s="64">
        <f>H38+E54</f>
        <v>27586</v>
      </c>
    </row>
    <row r="51" spans="1:9" ht="16.5" thickTop="1" thickBot="1" x14ac:dyDescent="0.3">
      <c r="A51" s="30"/>
      <c r="B51" s="31"/>
      <c r="C51" s="32"/>
      <c r="D51" s="32"/>
      <c r="E51" s="146" t="s">
        <v>39</v>
      </c>
      <c r="F51" s="147"/>
      <c r="H51" s="54"/>
      <c r="I51" s="28" t="s">
        <v>54</v>
      </c>
    </row>
    <row r="52" spans="1:9" ht="16.5" thickTop="1" thickBot="1" x14ac:dyDescent="0.3">
      <c r="A52" s="48" t="s">
        <v>40</v>
      </c>
      <c r="B52" s="49">
        <f>B16+B27</f>
        <v>1185</v>
      </c>
      <c r="C52" s="52">
        <f>C27+C16</f>
        <v>520</v>
      </c>
      <c r="D52" s="36">
        <v>18.8</v>
      </c>
      <c r="E52" s="148">
        <f>C52*D52</f>
        <v>9776</v>
      </c>
      <c r="F52" s="149"/>
      <c r="H52" s="54" t="s">
        <v>48</v>
      </c>
      <c r="I52" s="64">
        <f>I50/4</f>
        <v>6896.5</v>
      </c>
    </row>
    <row r="53" spans="1:9" ht="15.75" thickBot="1" x14ac:dyDescent="0.3">
      <c r="A53" s="21" t="s">
        <v>36</v>
      </c>
      <c r="B53" s="51">
        <f>B35+B36</f>
        <v>263.5</v>
      </c>
      <c r="C53" s="120">
        <v>137</v>
      </c>
      <c r="D53" s="53">
        <v>130</v>
      </c>
      <c r="E53" s="142">
        <f>C53*D53</f>
        <v>17810</v>
      </c>
      <c r="F53" s="143"/>
      <c r="H53" s="4"/>
      <c r="I53" s="28" t="s">
        <v>55</v>
      </c>
    </row>
    <row r="54" spans="1:9" ht="15.75" thickBot="1" x14ac:dyDescent="0.3">
      <c r="C54" s="136" t="s">
        <v>60</v>
      </c>
      <c r="D54" s="137"/>
      <c r="E54" s="144">
        <f>SUM(E52:E53)</f>
        <v>27586</v>
      </c>
      <c r="F54" s="145"/>
      <c r="H54" s="3" t="s">
        <v>49</v>
      </c>
      <c r="I54" s="64">
        <f>I50/12</f>
        <v>2298.8333333333335</v>
      </c>
    </row>
  </sheetData>
  <mergeCells count="19">
    <mergeCell ref="H35:I35"/>
    <mergeCell ref="H30:I30"/>
    <mergeCell ref="H31:I31"/>
    <mergeCell ref="H32:I32"/>
    <mergeCell ref="H33:I33"/>
    <mergeCell ref="H34:I34"/>
    <mergeCell ref="C54:D54"/>
    <mergeCell ref="E54:F54"/>
    <mergeCell ref="H36:I36"/>
    <mergeCell ref="B37:D37"/>
    <mergeCell ref="H37:I37"/>
    <mergeCell ref="B38:E38"/>
    <mergeCell ref="H38:I38"/>
    <mergeCell ref="E48:F48"/>
    <mergeCell ref="E49:F49"/>
    <mergeCell ref="E50:F50"/>
    <mergeCell ref="E51:F51"/>
    <mergeCell ref="E52:F52"/>
    <mergeCell ref="E53:F5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3</vt:i4>
      </vt:variant>
      <vt:variant>
        <vt:lpstr>Nimega vahemikud</vt:lpstr>
      </vt:variant>
      <vt:variant>
        <vt:i4>1</vt:i4>
      </vt:variant>
    </vt:vector>
  </HeadingPairs>
  <TitlesOfParts>
    <vt:vector size="4" baseType="lpstr">
      <vt:lpstr>Lisa 1</vt:lpstr>
      <vt:lpstr>Lisa 2</vt:lpstr>
      <vt:lpstr>Lisa 1 alates 01.07.25 </vt:lpstr>
      <vt:lpstr>'Lisa 1'!Prindiala</vt:lpstr>
    </vt:vector>
  </TitlesOfParts>
  <Company>Majandus- ja Kommunikatsiooniministeerium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Maarika Urm</cp:lastModifiedBy>
  <cp:lastPrinted>2025-10-21T10:07:46Z</cp:lastPrinted>
  <dcterms:created xsi:type="dcterms:W3CDTF">2012-01-10T12:29:36Z</dcterms:created>
  <dcterms:modified xsi:type="dcterms:W3CDTF">2025-10-21T10:07:50Z</dcterms:modified>
</cp:coreProperties>
</file>